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13470" windowHeight="11760"/>
  </bookViews>
  <sheets>
    <sheet name="Лист1" sheetId="1" r:id="rId1"/>
  </sheets>
  <definedNames>
    <definedName name="_xlnm.Print_Area" localSheetId="0">Лист1!$A$1:$M$347</definedName>
  </definedNames>
  <calcPr calcId="124519" iterateDelta="1E-4"/>
</workbook>
</file>

<file path=xl/calcChain.xml><?xml version="1.0" encoding="utf-8"?>
<calcChain xmlns="http://schemas.openxmlformats.org/spreadsheetml/2006/main">
  <c r="G304" i="1"/>
  <c r="I334" l="1"/>
  <c r="I331"/>
  <c r="I325"/>
  <c r="I321"/>
  <c r="I308"/>
  <c r="I302"/>
  <c r="I276"/>
  <c r="I265"/>
  <c r="I263"/>
  <c r="I260"/>
  <c r="I257"/>
  <c r="I253"/>
  <c r="I244"/>
  <c r="I225"/>
  <c r="I190"/>
  <c r="I153"/>
  <c r="I150"/>
  <c r="I147"/>
  <c r="I145"/>
  <c r="I125"/>
  <c r="I104"/>
  <c r="I100"/>
  <c r="I89"/>
  <c r="I87"/>
  <c r="I72"/>
  <c r="I51"/>
  <c r="I41"/>
  <c r="I16"/>
  <c r="I4"/>
  <c r="H145"/>
  <c r="G147"/>
  <c r="J147" s="1"/>
  <c r="M147" s="1"/>
  <c r="I271" l="1"/>
  <c r="H301"/>
  <c r="I301" s="1"/>
  <c r="H270"/>
  <c r="I270" s="1"/>
  <c r="H243"/>
  <c r="I243" s="1"/>
  <c r="G346"/>
  <c r="G345"/>
  <c r="G344"/>
  <c r="G343"/>
  <c r="G342"/>
  <c r="G341"/>
  <c r="G340"/>
  <c r="G339"/>
  <c r="G338"/>
  <c r="G337"/>
  <c r="G336"/>
  <c r="G335"/>
  <c r="G333"/>
  <c r="G332"/>
  <c r="G327"/>
  <c r="G326"/>
  <c r="G324"/>
  <c r="G323"/>
  <c r="G322"/>
  <c r="G320"/>
  <c r="G319"/>
  <c r="G318"/>
  <c r="G317"/>
  <c r="G316"/>
  <c r="G315"/>
  <c r="G314"/>
  <c r="G313"/>
  <c r="G312"/>
  <c r="G311"/>
  <c r="G310"/>
  <c r="G307"/>
  <c r="G299"/>
  <c r="G298"/>
  <c r="G297"/>
  <c r="G296"/>
  <c r="G295"/>
  <c r="G294"/>
  <c r="G293"/>
  <c r="G292"/>
  <c r="G291"/>
  <c r="G290"/>
  <c r="G289"/>
  <c r="G288"/>
  <c r="G287"/>
  <c r="G286"/>
  <c r="G284"/>
  <c r="G283"/>
  <c r="G282"/>
  <c r="G281"/>
  <c r="G280"/>
  <c r="G279"/>
  <c r="G278"/>
  <c r="G277"/>
  <c r="G274"/>
  <c r="G273"/>
  <c r="G272"/>
  <c r="G269"/>
  <c r="G268"/>
  <c r="G267"/>
  <c r="G264"/>
  <c r="G263" s="1"/>
  <c r="J263" s="1"/>
  <c r="M263" s="1"/>
  <c r="G262"/>
  <c r="G261"/>
  <c r="G259"/>
  <c r="G256"/>
  <c r="G255"/>
  <c r="G254"/>
  <c r="G252"/>
  <c r="G251"/>
  <c r="G250"/>
  <c r="G249"/>
  <c r="G248"/>
  <c r="G245"/>
  <c r="G242"/>
  <c r="G228"/>
  <c r="G227"/>
  <c r="G226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89"/>
  <c r="G188"/>
  <c r="G187"/>
  <c r="G186"/>
  <c r="G185"/>
  <c r="G184"/>
  <c r="G183"/>
  <c r="G182"/>
  <c r="G181"/>
  <c r="G180"/>
  <c r="G179"/>
  <c r="G177"/>
  <c r="G176"/>
  <c r="G174"/>
  <c r="G173"/>
  <c r="G172"/>
  <c r="G171"/>
  <c r="G170"/>
  <c r="G169"/>
  <c r="G168"/>
  <c r="G167"/>
  <c r="G166"/>
  <c r="G165"/>
  <c r="G164"/>
  <c r="G161"/>
  <c r="G160"/>
  <c r="G159"/>
  <c r="G158"/>
  <c r="G157"/>
  <c r="G156"/>
  <c r="G155"/>
  <c r="G154"/>
  <c r="G152"/>
  <c r="G151"/>
  <c r="G144"/>
  <c r="G143"/>
  <c r="G141"/>
  <c r="G140"/>
  <c r="G139"/>
  <c r="G138"/>
  <c r="G137"/>
  <c r="G136"/>
  <c r="G135"/>
  <c r="G134"/>
  <c r="G132"/>
  <c r="G130"/>
  <c r="G129"/>
  <c r="G128"/>
  <c r="G127"/>
  <c r="G126"/>
  <c r="G124"/>
  <c r="G123"/>
  <c r="G122"/>
  <c r="G121"/>
  <c r="G120"/>
  <c r="G119"/>
  <c r="G118"/>
  <c r="G117"/>
  <c r="G115"/>
  <c r="G114"/>
  <c r="G113"/>
  <c r="G112"/>
  <c r="G111"/>
  <c r="G110"/>
  <c r="G109"/>
  <c r="G108"/>
  <c r="G107"/>
  <c r="G103"/>
  <c r="G102"/>
  <c r="G101"/>
  <c r="G99"/>
  <c r="G98"/>
  <c r="G97"/>
  <c r="G96"/>
  <c r="G95"/>
  <c r="G94"/>
  <c r="G93"/>
  <c r="G92"/>
  <c r="G91"/>
  <c r="G90"/>
  <c r="G88"/>
  <c r="G87" s="1"/>
  <c r="J87" s="1"/>
  <c r="M87" s="1"/>
  <c r="G86"/>
  <c r="G85"/>
  <c r="G84"/>
  <c r="G83"/>
  <c r="G82"/>
  <c r="G81"/>
  <c r="G80"/>
  <c r="G79"/>
  <c r="G70"/>
  <c r="G69"/>
  <c r="G53"/>
  <c r="G33"/>
  <c r="G36"/>
  <c r="G61"/>
  <c r="G60"/>
  <c r="G59"/>
  <c r="G58"/>
  <c r="G57"/>
  <c r="G56"/>
  <c r="G55"/>
  <c r="G54"/>
  <c r="G52"/>
  <c r="G50"/>
  <c r="G49"/>
  <c r="G48"/>
  <c r="G47"/>
  <c r="G46"/>
  <c r="G45"/>
  <c r="G44"/>
  <c r="G43"/>
  <c r="G42"/>
  <c r="G40"/>
  <c r="G39"/>
  <c r="G38"/>
  <c r="G37"/>
  <c r="G35"/>
  <c r="G34"/>
  <c r="G32"/>
  <c r="G31"/>
  <c r="G30"/>
  <c r="G29"/>
  <c r="G28"/>
  <c r="G27"/>
  <c r="G26"/>
  <c r="G25"/>
  <c r="G24"/>
  <c r="G23"/>
  <c r="G22"/>
  <c r="G21"/>
  <c r="G20"/>
  <c r="G19"/>
  <c r="G18"/>
  <c r="G17"/>
  <c r="G15"/>
  <c r="G14"/>
  <c r="G13"/>
  <c r="G12"/>
  <c r="G11"/>
  <c r="G10"/>
  <c r="G9"/>
  <c r="G8"/>
  <c r="G7"/>
  <c r="G6"/>
  <c r="L301"/>
  <c r="K301"/>
  <c r="L270"/>
  <c r="K270"/>
  <c r="L145"/>
  <c r="G67"/>
  <c r="G66"/>
  <c r="G65"/>
  <c r="G64"/>
  <c r="E62"/>
  <c r="G16" l="1"/>
  <c r="J16" s="1"/>
  <c r="M16" s="1"/>
  <c r="G41"/>
  <c r="J41" s="1"/>
  <c r="M41" s="1"/>
  <c r="G89"/>
  <c r="J89" s="1"/>
  <c r="M89" s="1"/>
  <c r="G100"/>
  <c r="J100" s="1"/>
  <c r="G125"/>
  <c r="J125" s="1"/>
  <c r="M125" s="1"/>
  <c r="G150"/>
  <c r="J150" s="1"/>
  <c r="M150" s="1"/>
  <c r="G153"/>
  <c r="J153" s="1"/>
  <c r="M153" s="1"/>
  <c r="G276"/>
  <c r="J276" s="1"/>
  <c r="M276" s="1"/>
  <c r="G321"/>
  <c r="J321" s="1"/>
  <c r="M321" s="1"/>
  <c r="G334"/>
  <c r="G51"/>
  <c r="J51" s="1"/>
  <c r="M51" s="1"/>
  <c r="G253"/>
  <c r="J253" s="1"/>
  <c r="M253" s="1"/>
  <c r="G260"/>
  <c r="J260" s="1"/>
  <c r="M260" s="1"/>
  <c r="G271"/>
  <c r="G325"/>
  <c r="J325" s="1"/>
  <c r="M325" s="1"/>
  <c r="G331"/>
  <c r="J331" s="1"/>
  <c r="M331" s="1"/>
  <c r="J334"/>
  <c r="M334" s="1"/>
  <c r="G78"/>
  <c r="H71"/>
  <c r="I71" s="1"/>
  <c r="H3"/>
  <c r="I3" s="1"/>
  <c r="L243"/>
  <c r="L71"/>
  <c r="K71"/>
  <c r="G77"/>
  <c r="L3"/>
  <c r="K3"/>
  <c r="G241"/>
  <c r="G240"/>
  <c r="G106"/>
  <c r="G306"/>
  <c r="G302" s="1"/>
  <c r="J302" s="1"/>
  <c r="M302" s="1"/>
  <c r="G258"/>
  <c r="G257" s="1"/>
  <c r="J257" s="1"/>
  <c r="M257" s="1"/>
  <c r="G145" l="1"/>
  <c r="J145" s="1"/>
  <c r="M145" s="1"/>
  <c r="J271"/>
  <c r="M271" s="1"/>
  <c r="G270"/>
  <c r="J270" s="1"/>
  <c r="M270" s="1"/>
  <c r="G247" l="1"/>
  <c r="G246"/>
  <c r="G244" s="1"/>
  <c r="G237"/>
  <c r="G105"/>
  <c r="G104" s="1"/>
  <c r="J104" s="1"/>
  <c r="M104" s="1"/>
  <c r="G309"/>
  <c r="G308" s="1"/>
  <c r="J244" l="1"/>
  <c r="M244" s="1"/>
  <c r="J308"/>
  <c r="M308" s="1"/>
  <c r="G301"/>
  <c r="J301" s="1"/>
  <c r="M301" s="1"/>
  <c r="G76"/>
  <c r="G75"/>
  <c r="G74"/>
  <c r="G73"/>
  <c r="G236"/>
  <c r="G235"/>
  <c r="G234"/>
  <c r="G72" l="1"/>
  <c r="J72"/>
  <c r="M72" s="1"/>
  <c r="G71"/>
  <c r="J71" s="1"/>
  <c r="M71" s="1"/>
  <c r="G225"/>
  <c r="J225" s="1"/>
  <c r="M225" s="1"/>
  <c r="G266"/>
  <c r="G265" s="1"/>
  <c r="G191"/>
  <c r="G190" s="1"/>
  <c r="J190" s="1"/>
  <c r="M190" s="1"/>
  <c r="J265" l="1"/>
  <c r="G243"/>
  <c r="J243" s="1"/>
  <c r="M243" s="1"/>
  <c r="G5"/>
  <c r="G4" s="1"/>
  <c r="J4" l="1"/>
  <c r="M4" s="1"/>
  <c r="G3"/>
  <c r="J3" s="1"/>
  <c r="M3" s="1"/>
</calcChain>
</file>

<file path=xl/sharedStrings.xml><?xml version="1.0" encoding="utf-8"?>
<sst xmlns="http://schemas.openxmlformats.org/spreadsheetml/2006/main" count="1171" uniqueCount="598">
  <si>
    <t>№ п/п</t>
  </si>
  <si>
    <t>Единица измерения</t>
  </si>
  <si>
    <t>3</t>
  </si>
  <si>
    <t>1</t>
  </si>
  <si>
    <t>2</t>
  </si>
  <si>
    <t>4</t>
  </si>
  <si>
    <t>5</t>
  </si>
  <si>
    <t>Доля обрабатываемой пашни в общей площади пашни</t>
  </si>
  <si>
    <t>6</t>
  </si>
  <si>
    <t>7</t>
  </si>
  <si>
    <t>12</t>
  </si>
  <si>
    <t>9</t>
  </si>
  <si>
    <t>8</t>
  </si>
  <si>
    <t>Значение показателя на начало реализации МП</t>
  </si>
  <si>
    <t>Наименование показателя (индикатора) результативности</t>
  </si>
  <si>
    <t>Число показателей в МП</t>
  </si>
  <si>
    <t>Вес показателя в МП</t>
  </si>
  <si>
    <t>Индекс результативности</t>
  </si>
  <si>
    <t>Индекс эффективности МП</t>
  </si>
  <si>
    <t>Соотношение достигнутых и плановых значений показателей</t>
  </si>
  <si>
    <t>Объем финансирования
ПЛАН</t>
  </si>
  <si>
    <t>Объем финансирования
ФАКТ</t>
  </si>
  <si>
    <t>10</t>
  </si>
  <si>
    <t>11</t>
  </si>
  <si>
    <t>13</t>
  </si>
  <si>
    <t>1.1</t>
  </si>
  <si>
    <t>1.2</t>
  </si>
  <si>
    <t>1.3</t>
  </si>
  <si>
    <t>2.1</t>
  </si>
  <si>
    <t>2.2</t>
  </si>
  <si>
    <t>2.3</t>
  </si>
  <si>
    <t>3.1</t>
  </si>
  <si>
    <t>2.4</t>
  </si>
  <si>
    <t>3.2</t>
  </si>
  <si>
    <t>3.3</t>
  </si>
  <si>
    <t>1.4</t>
  </si>
  <si>
    <t>1.5</t>
  </si>
  <si>
    <t>4.1</t>
  </si>
  <si>
    <t>4.2</t>
  </si>
  <si>
    <t>5.1</t>
  </si>
  <si>
    <t>6.1</t>
  </si>
  <si>
    <t>6.2</t>
  </si>
  <si>
    <t>7.1</t>
  </si>
  <si>
    <t>7.2</t>
  </si>
  <si>
    <t>7.3</t>
  </si>
  <si>
    <t>7.4</t>
  </si>
  <si>
    <t>Доля лицевых счетов, обслуживаемых единой областной расчетной системой</t>
  </si>
  <si>
    <t>10.1</t>
  </si>
  <si>
    <t>10.2</t>
  </si>
  <si>
    <t>10.3</t>
  </si>
  <si>
    <t>10.4</t>
  </si>
  <si>
    <t>10.5</t>
  </si>
  <si>
    <t>11.1</t>
  </si>
  <si>
    <t>11.2</t>
  </si>
  <si>
    <t>3.4</t>
  </si>
  <si>
    <t>3.6</t>
  </si>
  <si>
    <t>3.7</t>
  </si>
  <si>
    <t>3.10</t>
  </si>
  <si>
    <t>1.6</t>
  </si>
  <si>
    <t>Доля зданий, строений, сооружений органов местного самоуправления и муниципальных учреждений, оснащенных приборами учета потребляемых энергетических ресурсов</t>
  </si>
  <si>
    <t>2.5</t>
  </si>
  <si>
    <t>2.6</t>
  </si>
  <si>
    <t>Объем инвестиций в основной капитал</t>
  </si>
  <si>
    <t>1.7</t>
  </si>
  <si>
    <t>1.8</t>
  </si>
  <si>
    <t>Производство продукции сельского хозяйства во всех категориях хозяйств:</t>
  </si>
  <si>
    <t>1.9</t>
  </si>
  <si>
    <t>зерновых</t>
  </si>
  <si>
    <t>картофеля</t>
  </si>
  <si>
    <t>овощей (всего)</t>
  </si>
  <si>
    <t>Реализовано молока сельскохозяйственными предприятиями</t>
  </si>
  <si>
    <t>1.10</t>
  </si>
  <si>
    <t>1.11</t>
  </si>
  <si>
    <t>1.14</t>
  </si>
  <si>
    <t>1.15</t>
  </si>
  <si>
    <t>1.16</t>
  </si>
  <si>
    <t>Площадь, засеваемая элитными семенами</t>
  </si>
  <si>
    <t>трактор</t>
  </si>
  <si>
    <t>Выход телят от коров молочного направления</t>
  </si>
  <si>
    <t>Удельный вес  племенного скота в общем поголовье</t>
  </si>
  <si>
    <t>Реализация племенного молодняка крупного рогатого скота молочного и мясного направлений</t>
  </si>
  <si>
    <t>2.7</t>
  </si>
  <si>
    <t>10.6</t>
  </si>
  <si>
    <t>12.1</t>
  </si>
  <si>
    <t>12.2</t>
  </si>
  <si>
    <t>12.3</t>
  </si>
  <si>
    <t>Отсутствие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</si>
  <si>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12.4</t>
  </si>
  <si>
    <t>12.5</t>
  </si>
  <si>
    <t>12.6</t>
  </si>
  <si>
    <t>12.7</t>
  </si>
  <si>
    <t>%</t>
  </si>
  <si>
    <t>шт.</t>
  </si>
  <si>
    <t>100</t>
  </si>
  <si>
    <t>0</t>
  </si>
  <si>
    <t>ед.</t>
  </si>
  <si>
    <t xml:space="preserve">Количество реализуемых инвестиционных проектов в сфере АПК </t>
  </si>
  <si>
    <t>млн.руб.</t>
  </si>
  <si>
    <t>га</t>
  </si>
  <si>
    <t xml:space="preserve">Численность племенного поголовья коров молочного направления </t>
  </si>
  <si>
    <t>голов</t>
  </si>
  <si>
    <t>да/нет</t>
  </si>
  <si>
    <t>руб.</t>
  </si>
  <si>
    <t>чел.</t>
  </si>
  <si>
    <t>единиц</t>
  </si>
  <si>
    <t>Обеспеченность населения площадью торговых объектов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</si>
  <si>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</si>
  <si>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Эффективность использования существующих объектов спорта</t>
  </si>
  <si>
    <t>50</t>
  </si>
  <si>
    <t>Уровень собираемости взносов на капитальный ремонт</t>
  </si>
  <si>
    <t>90</t>
  </si>
  <si>
    <t>3.9</t>
  </si>
  <si>
    <t>4.3</t>
  </si>
  <si>
    <t>4.4</t>
  </si>
  <si>
    <t>5.2</t>
  </si>
  <si>
    <t>2.8</t>
  </si>
  <si>
    <t>2.9</t>
  </si>
  <si>
    <t>3.5</t>
  </si>
  <si>
    <t>4.5</t>
  </si>
  <si>
    <t>4.6</t>
  </si>
  <si>
    <t>30</t>
  </si>
  <si>
    <t>1.12</t>
  </si>
  <si>
    <t>да</t>
  </si>
  <si>
    <t>Удельный вес рабочих мест, на которых проведена специальная оценка условий труда, в общем количестве рабочих мест (по кругу организаций муниципальной собственности)</t>
  </si>
  <si>
    <t>Доля жителей муниципального образования Московской области,  систематически занимающихся физической культурой и спортом, в общей численности населения муниципального образования Московской области</t>
  </si>
  <si>
    <t>Доля обучающихся и студентов  муниципального образования Московской области, выполнивших нормативы Всероссийского физкультурно-спортивного комплекса «Готов к труду и обороне» (ГТО), в общей численности обучающихся и студентов, принявших участие в сдаче нормативов Всероссийского физкультурно-спортивного комплекса «Готов к труду и обороне» (ГТО)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</si>
  <si>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населения, проживающих в Московской области</t>
  </si>
  <si>
    <t>Доля жителей Московской области, занимающихся в спортивных организациях, в общей численности детей и молодежи в возрасте 6-15 лет</t>
  </si>
  <si>
    <t>Доля архивных документов, хранящихся в муниципальном архиве в нормативных условиях, обеспечивающих их постоянное (вечное) и долговременное хранение, в общем количестве документов в муниципальном архиве</t>
  </si>
  <si>
    <t>80</t>
  </si>
  <si>
    <t>2,5</t>
  </si>
  <si>
    <t>17</t>
  </si>
  <si>
    <t>Уровень соответствия учреждений (организаций) по работе с молодежью муниципального образования нормативам минимального обеспечения молодежи учреждениями (организациями) по работе с молодежью по месту жительства</t>
  </si>
  <si>
    <t>Доля граждан, имеющих доступ к получению государственных и муниципальных услуг по принципу «одного окна» по месту пребывания, в том числе в МФЦ</t>
  </si>
  <si>
    <t>Доля работников ОМСУ муниципального образования Московской области, обеспеченных средствами электронной подписи в соответствии с установленными требованиями</t>
  </si>
  <si>
    <t>Доля документов служебной переписки ОМСУ муниципального образования Московской области и их подведомственных учреждений с ЦИОГВ и ГО Московской области, подведомственными ЦИОГВ и ГО Московской области организациями и учреждениями, не содержащих персональные данные и конфиденциальные сведения и направляемых исключительно в электронном виде с использованием МСЭД и средств электронной подписи</t>
  </si>
  <si>
    <t>Увеличение доли граждан, использующих механизм получения государственных и муниципальных услуг в электронной форме</t>
  </si>
  <si>
    <t>Доля ОМСУ муниципального образования Московской области и их подведомственных учреждений, использующих региональные межведомственные информационные системы поддержки обеспечивающих функций и контроля результативности деятельности</t>
  </si>
  <si>
    <t>Доля используемых в деятельности ОМСУ муниципального образования Московской области информационно-аналитических сервисов ЕИАС ЖКХ МО</t>
  </si>
  <si>
    <t>Количество современных компьютеров (со сроком эксплуатации не более семи лет) на 100 обучающихся в общеобразовательных организациях муниципального образования Московской области</t>
  </si>
  <si>
    <t>Доля многоквартирных домов, имеющих возможность пользоваться услугами проводного и мобильного доступа в информационно-телекоммуникационную сеть Интернет на скорости не менее 1 Мбит/с, предоставляемыми не менее чем 2 операторами связи</t>
  </si>
  <si>
    <t>Проверка использования земель</t>
  </si>
  <si>
    <t>Предоставление земельных участков многодетным семьям</t>
  </si>
  <si>
    <t>21</t>
  </si>
  <si>
    <t>Доля актуализированных схем теплоснабжения, имеющих электронную модель, разработанную в соответствии с единым техническим заданием</t>
  </si>
  <si>
    <t>3.8</t>
  </si>
  <si>
    <t>%/шт.</t>
  </si>
  <si>
    <t>60</t>
  </si>
  <si>
    <t>нет</t>
  </si>
  <si>
    <t>1/1</t>
  </si>
  <si>
    <t>Объем ввода индивидуального жилищного строительства, построенного населением за счет собственных и (или) кредитных средств</t>
  </si>
  <si>
    <t>семей</t>
  </si>
  <si>
    <t>Площадь расселённых помещений в рамках реализации адресной программы Московской области по переселению граждан из аварийного жилищного фонда</t>
  </si>
  <si>
    <t>Количество расселенных помещений в рамках реализации адресной программы Московской области по переселению граждан из аварийного жилищного фонда</t>
  </si>
  <si>
    <t>Уровень удовлетворенности граждан качеством предоставления государственных и муниципальных услуг</t>
  </si>
  <si>
    <t>Среднее время ожидания в очереди для получения государственных (муниципальных) услуг</t>
  </si>
  <si>
    <t>14</t>
  </si>
  <si>
    <t>16</t>
  </si>
  <si>
    <t>Увеличение доли положительно рассмотренных заявлений на размещение антенно-мачтовых сооружений связи</t>
  </si>
  <si>
    <t>Отношение дефицита бюджета к доходам бюджета без учета безвозмездных поступлений и (или) поступлений налоговых доходов по дополнительным нормативам отчислений</t>
  </si>
  <si>
    <t>Отношение объема муниципального долга к годовому объему доходов бюджета без учета безвозмездных поступлений и (или) поступлений налоговых доходов по дополнительным нормативам отчислений</t>
  </si>
  <si>
    <t>Эффективность работы по взысканию задолженности по арендной плате за муниципальное имущество</t>
  </si>
  <si>
    <t>Эффективность работы по взысканию задолженности по арендной плате за земельные участки, государственная собственность на которые не разграничена</t>
  </si>
  <si>
    <t>Прирост земельного налога</t>
  </si>
  <si>
    <t>Доля архивных фондов муниципального архива, внесенных в общеотраслевую базу данных «Архивный фонд», от общего количества архивных фондов, хранящихся в муниципальном архиве</t>
  </si>
  <si>
    <t>Наличие незаконных рекламных конструкций, установленных на территории муниципального образования</t>
  </si>
  <si>
    <t>≤5</t>
  </si>
  <si>
    <t>≤50</t>
  </si>
  <si>
    <t xml:space="preserve">Доля прибыльных сельскохозяйственных организаций, в общем их числе </t>
  </si>
  <si>
    <t>Ввод мощностей животноводческих комплексов молочного направления</t>
  </si>
  <si>
    <t>Количество семейных животноводческих ферм, осуществляющих развитие своих хозяйств за счет грантовой поддержки (за отчетный год)</t>
  </si>
  <si>
    <t>1.13</t>
  </si>
  <si>
    <t>Объемы приобретения новой  техники сельскохозяйственными товаропроизводителями всех форм собственности:</t>
  </si>
  <si>
    <t>1.17</t>
  </si>
  <si>
    <t>кормоуборочные комбайны</t>
  </si>
  <si>
    <t>1.18</t>
  </si>
  <si>
    <t>1.19</t>
  </si>
  <si>
    <t>1.20</t>
  </si>
  <si>
    <t>1.22</t>
  </si>
  <si>
    <t>Отлов и содержание безнадзорных животных</t>
  </si>
  <si>
    <t>Фактическая обеспеченность населения Московской области объектами спорта (единовременная пропускная способность объектов спорта) на 10 000 населения</t>
  </si>
  <si>
    <t>Доступная среда - Доступность для инвалидов и других маломобильных групп населения муниципальных приоритетных объектов</t>
  </si>
  <si>
    <t>95</t>
  </si>
  <si>
    <t>Уровень готовности объектов жилищно-коммунального хозяйства муниципальных образований Московской области к осенне-зимнему периоду.</t>
  </si>
  <si>
    <t>Организация работ по устранению технологических нарушений (аварий, инцидентов) на коммунальных объектах</t>
  </si>
  <si>
    <t>баллы</t>
  </si>
  <si>
    <t>Увеличение доли сточных вод, очищенных до нормативных значений,  в общем объеме сточных вод, пропущенных через очистные сооружения</t>
  </si>
  <si>
    <t>70</t>
  </si>
  <si>
    <t>66</t>
  </si>
  <si>
    <t>Доля актуализированных схем водоснабжения и  водоотведения имеющих электронную модель, разработанную в соответствии с единым техническим заданием</t>
  </si>
  <si>
    <t>балл</t>
  </si>
  <si>
    <t>0/0</t>
  </si>
  <si>
    <t>Количество привлеченных резидентов индустриальных парков, технопарков, промышленных площадок</t>
  </si>
  <si>
    <t>Количество созданных новых индустриальных парков, технопарков, промышленных площадок</t>
  </si>
  <si>
    <t>Доля несостоявшихся торгов от общего количества объявленных торгов</t>
  </si>
  <si>
    <t>Число пострадавших в результате несчастных случаев на производстве со смертельным исходом, в расчете на 1000 работающих (по кругу организаций муниципальной собственности)</t>
  </si>
  <si>
    <t>Количество реализованных требований Стандарта развития конкуренции в Московской области</t>
  </si>
  <si>
    <t>Прирост рабочих мест на объектах бытовых услуг</t>
  </si>
  <si>
    <t>Ясли – детям – Создание и развитие ясельных групп</t>
  </si>
  <si>
    <t>Повышение доли педагогических и руководящих работников государственных (муниципальных) дошкольных образовательных организаций, прошедших в течение последних 3 лет повышение квалификации или профессиональную переподготовку, в общей численности педагогических и руководящих работников дошкольных образовательных организаций до 100 процентов</t>
  </si>
  <si>
    <t>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</t>
  </si>
  <si>
    <t>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</t>
  </si>
  <si>
    <t>Качество школьного образования</t>
  </si>
  <si>
    <t>Школьные спортивные соревнования –  Организация спортивных соревнований внутри школы -определение лучших. Межшкольные соревнования окружные/районные, областные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</si>
  <si>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 на территории муниципального образования</t>
  </si>
  <si>
    <t>Доля образовательных организаций, в которых созданы условия для получения детьми-инвалидами качественного образования, в общем количестве образовательных организаций на территории муниципального образования</t>
  </si>
  <si>
    <t>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</t>
  </si>
  <si>
    <t>Доля детей в возрасте от 5 до 18 лет, обучающихся по дополнительным образовательным программам, в общей численности детей этого возраста</t>
  </si>
  <si>
    <t>Доля детей (от 5 до 18 лет), охваченных дополнительным общеразвивающими программами технической и естественнонаучной направленности</t>
  </si>
  <si>
    <t>Доля детей, охваченных отдыхом и оздоровлением, в общей численности детей в возрасте от 7 до 15 лет, подлежащих оздоровлению</t>
  </si>
  <si>
    <t>4,2</t>
  </si>
  <si>
    <t>1,5</t>
  </si>
  <si>
    <t>1,3</t>
  </si>
  <si>
    <t>Снижение количества преступлений, совершенных в отношении несовершеннолетних</t>
  </si>
  <si>
    <t>Макропоказатель - отношение численности детей в возрасте от 1,5 до 3 лет, осваивающих образовательные программы дошкольного образования, к сумме численности детей в возрасте от 1,5 до 3 лет, осваивающих образовательные программы дошкольного образования, и численности детей в возрасте от 1,5 до 3 лет, состоящих на учете для предоставления места в дошкольном образовательном учреждении с предпочтительной датой приема в текущем году</t>
  </si>
  <si>
    <t>Создание дополнительных мест для детей в возрасте от 2 месяцев до 3 лет в образовательных организациях, реализующих образовательные программы дошкольного образования</t>
  </si>
  <si>
    <t>мест</t>
  </si>
  <si>
    <t>Средняя заработная плата педагогических работников муниципальных дошкольных образовательных организаций</t>
  </si>
  <si>
    <t xml:space="preserve">Подпрограмма I «Дошкольное образование» </t>
  </si>
  <si>
    <t>Доля детей-инвалидов в возрасте от 1,5 года до 7 лет, охваченных дошкольным образованием, в общей численности детей-инвалидов такого возраста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</si>
  <si>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на территории муниципального образования</t>
  </si>
  <si>
    <t>Доступность дошкольного образования для детей в возрасте от полутора до трех лет</t>
  </si>
  <si>
    <t>Численность воспитанников в возрасте до трех лет, посещающих государственные и муниципальные организации, осуществляющие образовательную деятельность по образовательным программам дошкольного образования, присмотр и уход, в том числе в субъектах Российской Федерации, входящих в состав Дальневосточного и Северо-Кавказского федеральных округов</t>
  </si>
  <si>
    <t>Подпрограмма II «Общее образование»</t>
  </si>
  <si>
    <t>Отношение средней заработной платы педагогических работников общеобразовательных организаций общего образования к среднемесячной номинальной начисленной заработной плате работников организаций Московской области</t>
  </si>
  <si>
    <t>Средняя заработная плата педагогических работников муниципальных общеобразовательных организаций</t>
  </si>
  <si>
    <t>Увеличение доли обучающихся по федеральным государственным образовательным стандартам</t>
  </si>
  <si>
    <t>Удельный вес численности обучающихся в образовательных организациях общего образования в соответствии с федеральными государственными образовательными стандартами в общей численности обучающихся в образовательных организациях общего образования</t>
  </si>
  <si>
    <t>Доля обучающихся государственных (муниципальных)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</si>
  <si>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Увеличение доли педагогических и руководящих работников государственных (муниципальных) образовательных организаций, прошедшие в течение последних 3 лет повышение квалификации или профессиональную переподготовку, до 100 процентов</t>
  </si>
  <si>
    <t>Удельный вес численности учителей в возрасте до 35 лет в общей численности учителей общеобразовательных организаций</t>
  </si>
  <si>
    <t>2.10</t>
  </si>
  <si>
    <t>2.12</t>
  </si>
  <si>
    <t>Современное  управление школой – Качество школьного образования (соответствие стандарту качества управления общеобразовательными организациями)</t>
  </si>
  <si>
    <t>2.13</t>
  </si>
  <si>
    <t>2.14</t>
  </si>
  <si>
    <t>Доля детей-инвалидов, которым созданы условия для получения качественного начального общего, основного, среднего общего образования, в общей численности детей-инвалидов школьного возраста</t>
  </si>
  <si>
    <t>2.15</t>
  </si>
  <si>
    <t>2.16</t>
  </si>
  <si>
    <t>2.17</t>
  </si>
  <si>
    <t>Доля выпускников-инвалидов общеобразовательных организаций 9 и 11 классов, охваченных профориентационной работой, в общей численности выпускников-инвалидов общеобразовательных организаций</t>
  </si>
  <si>
    <t>2.20</t>
  </si>
  <si>
    <t>Доля обучающихся во вторую смену</t>
  </si>
  <si>
    <t>2.21</t>
  </si>
  <si>
    <t>Доля выпускников текущего года, набравших 220 баллов и более по 3 предметам, к общему количеству выпускников текущего года, сдавших ЕГЭ по 3 и более предметам</t>
  </si>
  <si>
    <t>2.22</t>
  </si>
  <si>
    <t>Доля учителей, заместителей директоров и директоров школ, повысивших уровень квалификации</t>
  </si>
  <si>
    <t>2.23</t>
  </si>
  <si>
    <t>Сокращение школ, находящихся в «красной зоне»</t>
  </si>
  <si>
    <t>Обновлена материально-техническая база для формирования у обучающихся современных технологических и гуманитарных навыков. Создана материально-техническая база для реализации основных и дополнительных общеобразовательных программ  цифрового и гуманитарного профилей в общеобразовательных организациях, расположенных в сельской местности и малых городах</t>
  </si>
  <si>
    <t>2.24</t>
  </si>
  <si>
    <t>2.25</t>
  </si>
  <si>
    <t>Для 935 тыс. детей в не менее чем 7000 общеобразовательных организаций, расположенных в сельской местности, обновлена материально-техническая база для занятий физической культурой и спортом</t>
  </si>
  <si>
    <t>2.26</t>
  </si>
  <si>
    <t>2.27</t>
  </si>
  <si>
    <t>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</t>
  </si>
  <si>
    <t>Подпрограмма III «Дополнительное образование, воспитание и психолого-социальное сопровождение детей»</t>
  </si>
  <si>
    <t xml:space="preserve">Обеспечение детских музыкальных школ и школ искусств необходимыми музыкальными инструментами
</t>
  </si>
  <si>
    <t>Доля детей-инвалидов в возрасте от 5 до 18 лет, получающих дополнительное образование, в общей численности детей-инвалидов данного возраста</t>
  </si>
  <si>
    <t>Доля детей,находящихся в трудной жизненной ситуации, охваченных отдыхом и оздоровлением, в общей численности детей в возрасте от 7 до 15 лет, находящихся в трудной жизненной ситуации, подлежащих оздоровлению</t>
  </si>
  <si>
    <t>Зарплата бюджетников – Достижение (поддержание) средней заработной платы работников социальной сферы в соответствии с майскими Указами Президента 2012 года</t>
  </si>
  <si>
    <t>Число детей, охваченных деятельностью детских технопарков «Кванториум» (мобильных технопарков «Кванториум)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</t>
  </si>
  <si>
    <t xml:space="preserve">Муниципальная программа Можайского городского округа «Образование» на 2019-2023 годы </t>
  </si>
  <si>
    <t xml:space="preserve">Муниципальная программа Можайского городского округа «Спорт» на 2019-2023 годы </t>
  </si>
  <si>
    <t>Доля детей и молодежи, систематически занимающихся физической культурой и спортом, в общей численности  детей и молодежи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</si>
  <si>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 (%)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</si>
  <si>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 (%)</t>
  </si>
  <si>
    <t>Доля населения, выполнившего нормативы испытаний (тестов) Всероссийского комплекса «Готов к труду и обороне» (ГТО в общей численности населения, принявшего участие в испытаниях (тестах)</t>
  </si>
  <si>
    <t>Доля граждан муниципального образования Московской области, занимающихся физической культурой и спортом по месту работы, в общей численности населения, занятого в экономике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</si>
  <si>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</si>
  <si>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 Московской области, в том числе для лиц с ограниченными возможностями</t>
  </si>
  <si>
    <t>Доля средств, полученных от предпринимательской деятельности</t>
  </si>
  <si>
    <t>Количество введенных в эксплуатацию объектов физической культуры и спорта</t>
  </si>
  <si>
    <t>Количество установленных скейт-парков в муниципальном образовании Московской области</t>
  </si>
  <si>
    <t xml:space="preserve">Количество установленных плоскостных спортивных сооружений в муниципальном образовании Московской области </t>
  </si>
  <si>
    <t>18</t>
  </si>
  <si>
    <t>Чел. на 
10 000 населения</t>
  </si>
  <si>
    <t xml:space="preserve">Уровень обеспеченности граждан спортивными сооружениями исходя из единовременной пропускной способности объектов спорта </t>
  </si>
  <si>
    <t>Муниципальная программа Можайского городского округа «Культура» на 2019-2023 годы</t>
  </si>
  <si>
    <t>Подпрограмма 1  «Культура Можайского городского округа»</t>
  </si>
  <si>
    <t>Увеличение числа посещений  организаций культуры</t>
  </si>
  <si>
    <t>90,5</t>
  </si>
  <si>
    <t>101</t>
  </si>
  <si>
    <t>101,2</t>
  </si>
  <si>
    <t>Доля детей, привлекаемых к участию в творческих мероприятиях</t>
  </si>
  <si>
    <t>9,4</t>
  </si>
  <si>
    <t>9,6</t>
  </si>
  <si>
    <t>40,71</t>
  </si>
  <si>
    <t>Обеспечение числа пользователей библиотек Можайского городского округа</t>
  </si>
  <si>
    <t>16330</t>
  </si>
  <si>
    <t>16656</t>
  </si>
  <si>
    <t>17476</t>
  </si>
  <si>
    <t>Количество посещений библиотек (на 1 жителя в год) Можайского городского округа</t>
  </si>
  <si>
    <t>посещение</t>
  </si>
  <si>
    <t>1,6</t>
  </si>
  <si>
    <t>1,8</t>
  </si>
  <si>
    <t>Количество посещений организаций культуры по отношению к уровню 2010 (комплектование книжных фондов муниципальных общедоступных библиотек)</t>
  </si>
  <si>
    <t>Увеличение количества библиотек, внедривших стандарты деятельности библиотеки нового формата</t>
  </si>
  <si>
    <t>Увеличение числа посещений муниципальных библиотек</t>
  </si>
  <si>
    <t>Доля муниципальных библиотек, соответствующих требованиям к условиям деятельности библиотек Московской области (стандарту)</t>
  </si>
  <si>
    <t>78</t>
  </si>
  <si>
    <t>Увеличение посещаемости общедоступных (публичных) библиотек, а также культурно-массовых мероприятий, проводимых в библиотеках Можайского городского округа к уровню 2017 года</t>
  </si>
  <si>
    <t>4,7</t>
  </si>
  <si>
    <t>4,8</t>
  </si>
  <si>
    <t xml:space="preserve">Модернизация  материально-технической базы объектов культуры путем строительства, реконструкции, проведения капитального ремонта, технического переоснащения современным непроизводственным оборудованием и благоустройства территории государственных и муниципальных учреждений культуры, приобретение зданий для последующего размещения культурно-досуговых учреждений </t>
  </si>
  <si>
    <t>Увеличение доли учреждений клубного типа, соответствующих Требованиям к условиям деятельности культурно-досуговых учреждений Можайского городского округа</t>
  </si>
  <si>
    <t>6,9</t>
  </si>
  <si>
    <t>10,3</t>
  </si>
  <si>
    <t>31</t>
  </si>
  <si>
    <t>Увеличение числа посещений платных культурно-массовых мероприятий клубов и домов культуры к уровню 2017 года</t>
  </si>
  <si>
    <t>43,1</t>
  </si>
  <si>
    <t>45</t>
  </si>
  <si>
    <t>Увеличение числа участников клубных формирований к уровню 2017 года</t>
  </si>
  <si>
    <t>6,6</t>
  </si>
  <si>
    <t>Зарплата бюджетников — соотношение средней заработной платы работников учреждений культуры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в Московской области</t>
  </si>
  <si>
    <t>106,9</t>
  </si>
  <si>
    <t>Подпрограмма 2. «Развитие туризма»</t>
  </si>
  <si>
    <t>Увеличение туристского и экскурсионного потока в Можайский городской округ</t>
  </si>
  <si>
    <t>млн. чел.</t>
  </si>
  <si>
    <t>Подпрограмма 3. «Реализация молодежной политики»</t>
  </si>
  <si>
    <t xml:space="preserve">Доля молодых граждан, принявших участие в мероприятиях по гражданско-патриотическому, духовно-нравственному воспитанию, к общему числу молодых граждан, проживающих в Можайском городском округе </t>
  </si>
  <si>
    <t>20</t>
  </si>
  <si>
    <t>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 (показатель реализуется накопительным итогом)</t>
  </si>
  <si>
    <t>750</t>
  </si>
  <si>
    <t>500</t>
  </si>
  <si>
    <t xml:space="preserve">тыс. чел. </t>
  </si>
  <si>
    <t>Доля граждан, вовлеченных в добровольческую деятельность</t>
  </si>
  <si>
    <t>Доля молодежи, задействованной в мероприятиях по вовлечению в творческую деятельность, от общего числа молодежи в Московской области</t>
  </si>
  <si>
    <t>Доля студентов, вовлеченных в клубное студенческое движение, от общего числа студентов Московской области</t>
  </si>
  <si>
    <t>Уровень обеспеченности молодежных Медиацентров</t>
  </si>
  <si>
    <t>Доля мероприятий с участием молодых граждан, оказавшихся в трудной жизненной ситуации, нуждающихся в особой заботе государства, к общему числу мероприятий</t>
  </si>
  <si>
    <t>12,2</t>
  </si>
  <si>
    <t>Доля молодых граждан, участвующих в деятельности общественных организаций и объединений, принимающих участие в добровольческой (волонтерской) деятельности, к общему числу молодых граждан Можайского городского округа</t>
  </si>
  <si>
    <t xml:space="preserve">Увеличение количества молодых граждан, принявших участие в мероприятиях, направленных на гражданско-патриотическое и духовно-нравственное воспитание молодежи,  в том числе через формирование российской идентичности, традиционных семейных ценностей, популяризацию культуры безопасности в молодежной среде и социализацию молодежи, нуждающейся в особой заботе государства  </t>
  </si>
  <si>
    <t>Подпрограмма 4. «Развитие парка культуры и отдыха «Ривьера»</t>
  </si>
  <si>
    <t>Количество благоустроенных парков культуры и отдыха на территории муниципальных образований Московской области</t>
  </si>
  <si>
    <t xml:space="preserve">Увеличение числа посетителей парков культуры и отдыха </t>
  </si>
  <si>
    <t>Соответствие нормативу обеспеченности парками культуры и отдыха</t>
  </si>
  <si>
    <t>Муниципальная программа Можайского городского округа «Развитие инженерной инфраструктуры и энергосбережение» на 2019-2023 годы</t>
  </si>
  <si>
    <t>Макропоказатель: Увеличение доли населения, обеспеченного доброкачественной питьевой водой из централизованных источников водоснабжения</t>
  </si>
  <si>
    <t>75,5</t>
  </si>
  <si>
    <t>300</t>
  </si>
  <si>
    <t>268</t>
  </si>
  <si>
    <t>172</t>
  </si>
  <si>
    <t>Количество МКД, в которых проведен капитальный ремонт в рамках региональной программы</t>
  </si>
  <si>
    <t>97</t>
  </si>
  <si>
    <t>47</t>
  </si>
  <si>
    <t>28</t>
  </si>
  <si>
    <t>Количество многоквартирных домов, прошедших комплексный капитальный ремонт и соответствующих нормальному классу энергоэффективности и выше (A.B.C.D)</t>
  </si>
  <si>
    <t>Макропоказатель: снижение объема отводимых в реку Волгу загрязненных сточных вод</t>
  </si>
  <si>
    <t>куб.км/</t>
  </si>
  <si>
    <t>0,6</t>
  </si>
  <si>
    <t>Количество очистных сооружений, приведенных в надлежащее состояние, запущенных в работу</t>
  </si>
  <si>
    <t>Доля РСО, утвердивших инвестиционные программы в сфере теплоснабжения, водоснабжения и водоотведения в общем количестве РСО, осуществляющих регулируемые виды деятельности на территории муниципального образования Московской области</t>
  </si>
  <si>
    <t>100/18 937</t>
  </si>
  <si>
    <t>Освоение средств бюджета Московской области на предоставление  гражданам субсидий на оплату жилого помещения и коммунальных услуг</t>
  </si>
  <si>
    <t>97,2</t>
  </si>
  <si>
    <t>Количество  созданных и восстановленных объектов инженерной инфраструктуры на территории военных городков МО</t>
  </si>
  <si>
    <t>35,7</t>
  </si>
  <si>
    <t>31,07</t>
  </si>
  <si>
    <t xml:space="preserve">Доля зданий, строений, сооружений муниципальной собственности, соответствующих нормальному уровню энергетической эффективности и выше (A, B, C, D)
</t>
  </si>
  <si>
    <t>87,2</t>
  </si>
  <si>
    <t>Бережливый учет – доля многоквартирных домов, оснащенных общедомовыми приборами учета энергетических ресурсов</t>
  </si>
  <si>
    <t>40,8</t>
  </si>
  <si>
    <t>21,9</t>
  </si>
  <si>
    <t>Доля многоквартирных домов с присвоенными классами энергоэффективности</t>
  </si>
  <si>
    <t>37,12</t>
  </si>
  <si>
    <t xml:space="preserve">Муниципальная программа Можайского городского округа «Дорожно-транспортный комплекс и благоустройство территории» на 2019-2024 годы </t>
  </si>
  <si>
    <t>Доля поездок, оплаченных посредством безналичных расчетов, в общем количестве оплаченных пассажирами поездок на конец года</t>
  </si>
  <si>
    <t>Соблюдение расписания на автобусных маршрутах</t>
  </si>
  <si>
    <t>Комфортный автобус. Доля транспортных средств, соответствующих стандарту (МК – 5 лет, СК, БК – 7 лет) от количества транспортных средств, работающих на муниципальных маршрутах.</t>
  </si>
  <si>
    <t xml:space="preserve">Внедрение ГЛОНАСС. Степень внедрения и эффективность использования технологии на базе ГЛОНАСС с использованием РНИС </t>
  </si>
  <si>
    <t>ДТП - Снижение смертности от дорожно-транспортных происшествий: на дорогах федерального значения, на дорогах  регионального значения, на дорогах муниципального значения, на частных дорогах</t>
  </si>
  <si>
    <t>Случаев на 100 тыс. чел.</t>
  </si>
  <si>
    <t>Количество мест концентрации ДТП на муниципальных дорогах</t>
  </si>
  <si>
    <t>Количество приобретенной техники для нужд благоустройства территории Можайского городского округа</t>
  </si>
  <si>
    <t>Ремонт (капитальный ремонт) сети автомобильных дорог общего пользования местного значения (оценивается на конец года)</t>
  </si>
  <si>
    <t>км/тыс.кв.м</t>
  </si>
  <si>
    <t>49,82 / 249,08</t>
  </si>
  <si>
    <t>26,29 / 131,44</t>
  </si>
  <si>
    <t>29,29 / 146,48</t>
  </si>
  <si>
    <t>Создание парковочного пространства на улично-дорожной сети (оценивается на конец года) в разрезе источников финансирования</t>
  </si>
  <si>
    <t>Количество машино-мест</t>
  </si>
  <si>
    <t>У каждой дороги хозяин. Доля бесхозяйных дорог, принятых в муниципальную собственность</t>
  </si>
  <si>
    <t>2019 «Светлыйгород» доля освещённых улиц, проездов, набережных в границах населенных пунктов городских округов и муниципальных районов (городских и сельских поселений) Московской области с уровнем освещённости, соответствующим нормативным значениям</t>
  </si>
  <si>
    <t>5.4</t>
  </si>
  <si>
    <t>Количество разработанных проектов благоустройства общественных территорий</t>
  </si>
  <si>
    <t>5.5</t>
  </si>
  <si>
    <t>Количество разработанных  концепций благоустройства общественных территорий</t>
  </si>
  <si>
    <t>5.6</t>
  </si>
  <si>
    <t>Количество установленных детских игровых площадок</t>
  </si>
  <si>
    <t>5.7</t>
  </si>
  <si>
    <t>Доля реализованных комплексных проектов благоустройства общественных территорий в общем количестве реализованных в течение планового года проектов благоустройства общественных территорий</t>
  </si>
  <si>
    <t>5.9</t>
  </si>
  <si>
    <t>благоустройства дворовых территорий (полностью освещенных, оборудованных местами для проведения досуга и отдыха разными группами населения (спортивные площадки, детские площадки и т.д.), малыми архитектурными формами) в общем количестве реализованных в течение планового года проектов благоустройства дворовых территорий</t>
  </si>
  <si>
    <t>5.8</t>
  </si>
  <si>
    <t>Обеспеченность обустроенными дворовыми территориями</t>
  </si>
  <si>
    <t>%/Ед</t>
  </si>
  <si>
    <t>10/14</t>
  </si>
  <si>
    <t>5.11</t>
  </si>
  <si>
    <t>Количество благоустроенных общественных территорий (пространств) (в разрезе видов территорий), в том числе: - зоны отдыха; пешеходные зоны; набережные; - скверы; - площади; -парки (ед.)</t>
  </si>
  <si>
    <t>Доля граждан, принявших участие в решении вопросов развития городской среды от общего количества граждан в возрасте от 14 лет</t>
  </si>
  <si>
    <t>5.12</t>
  </si>
  <si>
    <t xml:space="preserve">Муниципальная программа Можайского городского округа «Градостроительная деятельность» на 2019-2023 годы      </t>
  </si>
  <si>
    <t>Подпрограмма 1 «Территориальное планирование»</t>
  </si>
  <si>
    <t>Подпрограмма 2 «Газификация населенных пунктов»</t>
  </si>
  <si>
    <t xml:space="preserve">Выполнение проектно-изыскательских работ и проведение строительно-монтажных работ по газификации 12 населенных пунктов Можайского городского округа Московской области  </t>
  </si>
  <si>
    <t>Проект/СМР</t>
  </si>
  <si>
    <t>3/1</t>
  </si>
  <si>
    <t>Газооборудование и пуск газа в 73 многоквартирных жилых домах в 7-ми сельских населенных пунктах Можайского городского округа</t>
  </si>
  <si>
    <t>Подпрограмма 3 «Архитектурный облик округа»</t>
  </si>
  <si>
    <t>Доля ликвидации долгостроев, самовольного строительства</t>
  </si>
  <si>
    <t>Недопущение строительства объектов самовольной застройки</t>
  </si>
  <si>
    <t>Муниципальная программа Можайского городского округа «Сельское хозяйство, экология и окружающая среда» на 2019-2023 годы</t>
  </si>
  <si>
    <t>Прирост объема производства продукции агропромышленного комплекса (производство и переработка с/х продукции)</t>
  </si>
  <si>
    <t>Индекс производства продукции сельского хозяйства в хозяйствах всех категорий (в сопоставимых ценах) к предыдущему году</t>
  </si>
  <si>
    <t>Объем инвестиций, привлеченных в текущем году по реализуемым инвестиционным проектам АПК, находящимся в единой автоматизированной системе мониторинга инвестиционных проектов Министерства инвестиций и инноваций МО</t>
  </si>
  <si>
    <t>Скотомест</t>
  </si>
  <si>
    <t>Количество крестьянских (фермерских) хозяйств, осуществивших проекты создания и развития своих хозяйств с помощью грантовой поддержки (за отчетный год)</t>
  </si>
  <si>
    <t>яйцо</t>
  </si>
  <si>
    <t>тыс.тонн</t>
  </si>
  <si>
    <t>млн.шт.</t>
  </si>
  <si>
    <t>Производство скота и птицы на убой в хозяйствах всех категорий (в живой массе)</t>
  </si>
  <si>
    <t>Производство молока в хозяйствах всех категорий</t>
  </si>
  <si>
    <t>Вовлечение в оборот выбывших сельскохозяйственных угодий за счет проведения культуртехнических работ сельскохозяйственными товаропроизводителями</t>
  </si>
  <si>
    <t>тыс.га</t>
  </si>
  <si>
    <t>Площадь земельных участков, находящихся в муниципальной собственности и государственная собственность на которые не разграничена, предоставленных сельхозтоваропроизводителям</t>
  </si>
  <si>
    <t>зерноуборочные комбайны</t>
  </si>
  <si>
    <t>Гол. на 100 гол.коров</t>
  </si>
  <si>
    <t>1.21</t>
  </si>
  <si>
    <t>голоа</t>
  </si>
  <si>
    <t>1.23</t>
  </si>
  <si>
    <t>Экспорт продукции АПК Московской области</t>
  </si>
  <si>
    <t>Тысяч долларов</t>
  </si>
  <si>
    <t>Площадь земель, обработанных от борщевика Сосновского</t>
  </si>
  <si>
    <t>Соответствие фактической площади озелененных территорий минимально необходимой площади озелененных территорий согласно нормативам градостроительного проектирования</t>
  </si>
  <si>
    <t>Соответствие расходов на природоохранную деятельность, установленных муниципальной экологической программой, нормативу расходов на природоохранную деятельность, установленному Правительством Московской области</t>
  </si>
  <si>
    <t>Количество установленных информационных щитов природоохранной направленности</t>
  </si>
  <si>
    <t>6.3</t>
  </si>
  <si>
    <t>Количество гидротехнических сооружений, занесенных в реестр объектов недвижимости в качестве бесхозяйных, к общему количеству выявленных бесхозяйных сооружений</t>
  </si>
  <si>
    <t>Муниципальная программа Можайского городского округа «Предпринимательство» на 2019-2023 годы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</si>
  <si>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</si>
  <si>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Число субъектов МСП в расчете на 10 тыс. человек населения</t>
  </si>
  <si>
    <t>Вновь созданные предприятия МСП в сфере производства или услуг</t>
  </si>
  <si>
    <t>Малый бизнес большого региона. Прирост количества субъектов малого и среднего предпринимательства на 10 тыс. населения</t>
  </si>
  <si>
    <t>Количество вновь созданных рабочих мест (включая вновь зарегистрированные ИП) субъектами малого и среднего предпринимательства, получившим государственную поддержку</t>
  </si>
  <si>
    <t>Количество вновь созданных субъектов МСП Участниками проекта</t>
  </si>
  <si>
    <t>тыс.ед.</t>
  </si>
  <si>
    <t>«Инвестируй в Подмосковье» Объем инвестиций, привлеченных в основной капитал (без учета бюджетных инвестиций), на душу населения</t>
  </si>
  <si>
    <t>тыс.руб.</t>
  </si>
  <si>
    <t>Процент наполняемости индустриального парка</t>
  </si>
  <si>
    <t>Количество резидентов индустриальных парков, технопарков промышленных площадок, начавших производство</t>
  </si>
  <si>
    <t>Количество созданных рабочих мест</t>
  </si>
  <si>
    <t xml:space="preserve">Увеличение среднемесячной заработной платы работников организаций, не относящихся к субъектам малого предпринимательства </t>
  </si>
  <si>
    <t>Территория промышленного роста. Заполнение промышленных площадок, индустриальных парков</t>
  </si>
  <si>
    <t>2.11</t>
  </si>
  <si>
    <t>Уровень бедности</t>
  </si>
  <si>
    <t>Доля обоснованных, частично обоснованных жалоб в Федеральную антимонопольную службу (ФАС России) (от общего количества опубликованных торгов</t>
  </si>
  <si>
    <t>Среднее количество участников на торгах, количество участников в одной процедуре</t>
  </si>
  <si>
    <t>кол-во</t>
  </si>
  <si>
    <t>Доля общей экономии денежных средств от общей суммы объявленных торгов</t>
  </si>
  <si>
    <t>Доля закупок среди  субъектов малого предпринимательства, социально ориентированных некоммерческих организаций, осуществляемых в соответствие  с Федеральным законом №44-ФЗ</t>
  </si>
  <si>
    <t>кв.м/1000 чел.</t>
  </si>
  <si>
    <t xml:space="preserve">Прирост посадочных мест на объектах общественного питания </t>
  </si>
  <si>
    <t>посадочное место</t>
  </si>
  <si>
    <t>раб.мест</t>
  </si>
  <si>
    <t>Количество введенных банных объектов по программе «100 бань Подмосковья»</t>
  </si>
  <si>
    <t>Ликвидация незаконных нестационарных торговых объектов</t>
  </si>
  <si>
    <t>Доля обслуживаемых населенных пунктов от общего числа населенных пунктов муниципального образования, соответствующих критериям отбора получателей субсидии на частичную компенсацию транспортных расходов организаций и индивидуальных предпринимателей по доставке продовольственных и не продовольственных товаров в сельские населенные пункты муниципального образования</t>
  </si>
  <si>
    <t>4.7</t>
  </si>
  <si>
    <t>Доля обращений по вопросу защиты прав потребителей от общего количества поступивших обращений</t>
  </si>
  <si>
    <t>Наличие на территории муниципального  образования муниципального казенного учреждения в сфере погребения и  похоронного дела по принципу: 1 муниципальный район/городской округ- 1 МКУ</t>
  </si>
  <si>
    <t>Доля кладбищ, соответствующих требованиям Порядка деятельности общественных кладбищ</t>
  </si>
  <si>
    <t>5.3</t>
  </si>
  <si>
    <t>Инвентаризация мест захоронения</t>
  </si>
  <si>
    <t>Комплексные меры по содержанию, благоустройству, капитальному ремонту и реконструкции воинских и братских захоронений и памятных знаков на территории Можайского городского округа</t>
  </si>
  <si>
    <t>Муниципальная программа Можайского городского округа «Жилище» на 2019-2023 годы</t>
  </si>
  <si>
    <t>тыс. кв.м</t>
  </si>
  <si>
    <t>Количество пострадавших граждан-соинвесторов, права которых обеспечены в отчетном году</t>
  </si>
  <si>
    <t>Количество объектов, исключенных из перечня проблемных объектов в отчетном году</t>
  </si>
  <si>
    <t>Поиск и реализация решений по обеспечению прав пострадавших граждан – участников долевого строительства</t>
  </si>
  <si>
    <t xml:space="preserve">Количество проблемных объектов, по которым нарушены права участников долевого строительства «Проблемные стройки»       </t>
  </si>
  <si>
    <t>Встречи с гражданами – участниками долевого строительства</t>
  </si>
  <si>
    <t>Количество земельных участков, вовлеченных в индивидуальное жилищное строительство</t>
  </si>
  <si>
    <t>Площадь земельных участков, вовлеченных в  индивидуальное жилищное строительство</t>
  </si>
  <si>
    <t>Количество граждан, переселённых из аварийного жилищного фонда  в рамках реализации  адресной программы Московской области по переселению граждан из аварийного жилищного фонда</t>
  </si>
  <si>
    <t>кв. м</t>
  </si>
  <si>
    <t>Нет аварийному жилью - Исполнение программы «Переселение граждан из аварийного жилого фонда в Московской области на 2016-2020годы»</t>
  </si>
  <si>
    <t>Количество молодых семей, получивших свидетельство о праве на получение социальной выплаты на  приобретение (строительство) жилого дома</t>
  </si>
  <si>
    <t xml:space="preserve">Численность детей-сирот и детей, оставшихся без попечения родителей, лиц из числа детей-сирот и детей, оставшихся без попечения родителей, обеспеченных    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 </t>
  </si>
  <si>
    <t>Доля детей-сирот и детей, оставшихся без попечения родителей, лиц из числа детей-сирот и детей, оставшихся без попечения родителей, состоящих на учете на получение жилого помещения, включая лиц в возрасте от 23 лет и старше, обеспеченных жилыми помещениями за отчетный год, в  общей численности детей-сирот и детей, оставшихся без  попечения родителей, лиц из числа детей-сирот  и детей, оставшихся без попечения родителей, включенных  в  список детей-сирот и детей, оставшихся без попечения    родителей, лиц из их числа, которые подлежат обеспечению жилыми помещениями, в отчетном году</t>
  </si>
  <si>
    <t>Количество ветеранов Великой Отечественной войны, членов семей погибших (умерших) инвалидов и участников Великой Отечественной войны, получивших государственную поддержку по обеспечению жилыми помещениями за счёт средств федерального бюджета</t>
  </si>
  <si>
    <t>Количество  семей, получивших  жилые помещения и улучшивших свои жилищные условия</t>
  </si>
  <si>
    <t>Муниципальная программа Можайского городского округа «Обеспечение безопасности жизнедеятельности населения» на 2019-2023 годы</t>
  </si>
  <si>
    <t>Снижение общего количества преступлений, совершенных на территории муниципального образования, не менее чем на 5% ежегодно</t>
  </si>
  <si>
    <t>Количество преступлений</t>
  </si>
  <si>
    <t>Подключение объектов к системе видеонаблюдения (коммерческие объекты, подъезды) «Безопасный город»</t>
  </si>
  <si>
    <t>Увеличение доли социальных объектов (учреждений), оборудованных в целях антитеррористической защищенности средствами безопасности</t>
  </si>
  <si>
    <t>Доля коммерческих объектов оборудованных системами видеонаблюдения и подключенных к системе «Безопасный регион»</t>
  </si>
  <si>
    <t>Доля подъездов многоквартирных домов, оборудованных системами видеонаблюдения и подключенных к системе «Безопасный регион»</t>
  </si>
  <si>
    <t>Увеличение количества мероприятий антиэкстремистской направленности</t>
  </si>
  <si>
    <t>Рост числа лиц, состоящих на диспансерном наблюдении с диагнозом «Употребление наркотиков с вредными последствиями»</t>
  </si>
  <si>
    <t>Увеличение числа лиц (школьников, студентов), охваченных профилактическими медицинскими осмотрами с целью раннего выявления незаконного потребления наркотических средств</t>
  </si>
  <si>
    <t>Подпрограмма 2 «Снижение рисков и смягчение последствий чрезвычайных ситуаций природного и техногенного характера»</t>
  </si>
  <si>
    <t>Процент готовности муниципального образования Московской области к действиям по предназначению при возникновении чрезвычайных ситуациях (происшествий) природного и техногенного характера</t>
  </si>
  <si>
    <t>Процент исполнения органом местного самоуправления муниципального образования полномочия по обеспечению безопасности людей на воде</t>
  </si>
  <si>
    <t>Сокращение среднего времени совместного реагирования нескольких экстренных оперативных служб на обращения населения по единому номеру «112» на территории муниципального образования</t>
  </si>
  <si>
    <t>Подпрограмма 3 «Развитие и совершенствование систем оповещения и информирования населения»</t>
  </si>
  <si>
    <t>Процент построения и развития систем аппаратно-программного комплекса «Безопасный город» на территории муниципального образования</t>
  </si>
  <si>
    <t>Увеличение процента покрытия, системой централизованного оповещения и информирования при чрезвычайных ситуациях или угрозе их возникновения, населения на территории муниципального образования</t>
  </si>
  <si>
    <t>Подпрограмма 1 «Профилактика преступлений и иных правонарушений»</t>
  </si>
  <si>
    <t>Подпрограмма 4 «Обеспечение пожарной безопасности»</t>
  </si>
  <si>
    <t>Повышение степени пожарной защищенности муниципального образования, по отношению к базовому периоду</t>
  </si>
  <si>
    <t>Подмосковье без пожаров</t>
  </si>
  <si>
    <t>Подпрограмма 5 «Обеспечение мероприятий гражданской обороны»</t>
  </si>
  <si>
    <t>Увеличение степени готовности муниципального образования в области гражданской обороны по отношению к базовому показателю</t>
  </si>
  <si>
    <t>Подпрограмма 6 «Профилактика безнадзорности, асоциальных явлений среди несовершеннолетних, защита их прав»</t>
  </si>
  <si>
    <t>Снижение числа преступлений, совершенных несовершеннолетними</t>
  </si>
  <si>
    <t>Снижение числа общественно опасных деяний, совершенных несовершеннолетними</t>
  </si>
  <si>
    <t>6.4</t>
  </si>
  <si>
    <t>Снижение повторной преступности среди несовершеннолетних, освобожденных из мест лишения свободы</t>
  </si>
  <si>
    <t xml:space="preserve">Муниципальная программа Можайского городского округа «Цифровой Можайский городской округ» на 2019-2023 годы
</t>
  </si>
  <si>
    <t>Подпрограмма 1 «Снижение административных барьеров, повышение качества и доступности предоставления государственных и муниципальных услуг, в том числе на базе Муниципального бюджетного учреждения «Многофункциональный центр по предоставлению государственных и муниципальных услуг Можайского городского округа»</t>
  </si>
  <si>
    <t>минута</t>
  </si>
  <si>
    <t>Доля заявителей  МФЦ, ожидающих в очереди более 12 минут</t>
  </si>
  <si>
    <t>Подпрограмма 2 «Развитие информационной и технической инфраструктуры экосистемы цифровой экономики»</t>
  </si>
  <si>
    <t>Доля рабочих мест, обеспеченных необходимым компьютерным оборудованием и услугами связи всоответствии с требованиями нормативных правовых актов Московской области</t>
  </si>
  <si>
    <t>Стоимостная доля закупаемого и арендуемого ОМСУ муниципального образования Московской области иностранного ПО</t>
  </si>
  <si>
    <t>Увеличение доли защищенных по требованиям безопасности информации информационных систем, используемых ОМСУ муниципального образования Московской области, в соответствии с категорией обрабатываемой информации, а также персональных компьютеров, используемых на рабочих местах работников, обеспеченных антивирусным программным обеспечением с регулярным обновлением соответствующих баз</t>
  </si>
  <si>
    <t>Увеличение доли граждан, зарегистрированных в ЕСИА</t>
  </si>
  <si>
    <t>Качественные услуги – Доля муниципальных (государственных) услуг, по которым нарушены регламентные сроки</t>
  </si>
  <si>
    <t>Удобные услуги – Доля муниципальных (государственных) услуг, по которым заявления поданы в электронном виде через региональный портал государственных и муниципальных услуг</t>
  </si>
  <si>
    <t>Ответь вовремя – Доля жалоб, поступивших на портал «Добродел», по которым нарушен срок подготовки ответа</t>
  </si>
  <si>
    <t>Результативные услуги – Доля отказов в предоставлении муниципальных (государственных) услуг</t>
  </si>
  <si>
    <t>Повторные обращения – Доля обращений, поступивших на портал «Добродел», по которым поступили повторные обращения</t>
  </si>
  <si>
    <t>Отложенные решения – Доля отложенных решений от числа ответов, предоставленных на портале «Добродел» (по проблемам со сроком решения 8 р.д.)</t>
  </si>
  <si>
    <t>2.18</t>
  </si>
  <si>
    <t>2.19</t>
  </si>
  <si>
    <t>Количество муниципальных образований Московской области, в которых внедрена целевая модель цифровой образовательной среды в образовательных организациях, реализующих образовательные программы общего образования и среднего профессионального образования</t>
  </si>
  <si>
    <t>Доля муниципальных дошкольных образовательных организаций и муниципальных общеобразовательных организаций в муниципальном образовании Московской области, подключенных к сети Интернет на скорости: для дошкольных образовательных организаций – не менее 2 Мбит/с; для общеобразовательных организаций, расположенных в городских поселениях и городских округах, – не менее 100 Мбит/с; для общеобразовательных организаций, расположенных в сельских населенных пунктах, – не менее 50 Мбит/с</t>
  </si>
  <si>
    <t>Доля муниципальных организаций в муниципальном образовании Московской области обеспеченных современными аппаратно-программными комплексами со средствами криптографической защиты информации</t>
  </si>
  <si>
    <t>Доля домашних хозяйств в муниципальном образовании Московской области, имеющих широкополосный доступ к сети Интернет</t>
  </si>
  <si>
    <t xml:space="preserve">Доля муниципальных учреждений культуры, обеспеченных доступом в информационно-телекоммуникационную сеть Интернет на скорости:
для учреждений культуры, расположенных в городских населенных пунктах, – не менее 50 Мбит/с;
для учреждений культуры, расположенных в сельских населенных пунктах, – не менее 10 Мбит/с
</t>
  </si>
  <si>
    <t>Доля образовательных организаций, у которых есть широкополосный доступ к сети Интернет (не менее 100 Мбит/с), за исключением дошкольных</t>
  </si>
  <si>
    <t xml:space="preserve">Муниципальная программа Можайского городского округа «Муниципальное управление» на 2019-2023 годы </t>
  </si>
  <si>
    <t>Подпрограмма 1 «Управление муниципальными финансами»</t>
  </si>
  <si>
    <t>Снижение доли налоговой задолженности к собственным налоговым поступлениям в консолидированный бюджет Московской области</t>
  </si>
  <si>
    <t>Коэф.</t>
  </si>
  <si>
    <t>Задолженность по выплате заработной платы «Зарплата без долгов»</t>
  </si>
  <si>
    <t>Подпрограмма 2 «Управление муниципальным имуществом и земельными ресурсами»</t>
  </si>
  <si>
    <t>Эффективность реализации бюджета, в части доходов от арендной платы и продажи муниципального имущества</t>
  </si>
  <si>
    <t>Доля объектов недвижимого имущества, поставленных на кадастровый учет от выявленных земельных участков с объектами без прав</t>
  </si>
  <si>
    <t>Эффективность работы по расторжению договоров аренды земельных участков, в отношении которых выявлен факт ненадлежащего исполнения условий договора</t>
  </si>
  <si>
    <t>Эффективность работы по вовлечению в хозяйственный оборот земельных участков, государственная собственность на которые не разграничена</t>
  </si>
  <si>
    <t>Доля государственных и муниципальных услуг в области земельных отношений, по которым соблюдены регламентные сроки оказания услуг, к общему количеству государственных и муниципальных услуг в области земельных отношений, оказанных ОМСУ</t>
  </si>
  <si>
    <t>Доля государственных и муниципальных услуг в области земельных отношений, заявления на предоставление которых поступили в электронном виде посредством РПГУ, к общему числу заявлений на предоставление государственных и муниципальных услуг в области земельных отношений, поступивших в ОМСУ</t>
  </si>
  <si>
    <t>Подпрограмма 3 «Развитие архивного дела»</t>
  </si>
  <si>
    <t>Доля архивных документов, переведенных в электронно-цифровую форму, от общего количества документов, находящихся на хранении  в муниципальном архиве муниципального образования</t>
  </si>
  <si>
    <t>Подпрограмма 4 «Развитие системы информирования населения о деятельности органов местного самоуправления»</t>
  </si>
  <si>
    <t>Информирование населения в средствах массовой информации</t>
  </si>
  <si>
    <t>Уровень информированности населения в социальных сетях</t>
  </si>
  <si>
    <t>Наличие задолженности в муниципальный бюджет по платежам за установку и эксплуатацию рекламных конструкций</t>
  </si>
  <si>
    <t>Подпрограмма 6 «Создание условий для оказания медицинской помощи населению в пределах полномочий»</t>
  </si>
  <si>
    <t>Привлечение участковых врачей: 1 врач — 1 участок</t>
  </si>
  <si>
    <t>Диспансеризация (доля населения, прошедшего диспансеризацию)</t>
  </si>
  <si>
    <t>Подпрограмма 5 «Обеспечивающая подпрограмма»</t>
  </si>
  <si>
    <t>Подпрограмма 7 «Развитие и поддержка социально-ориентированных некоммерческих организаций в Можайском городском округе»</t>
  </si>
  <si>
    <t>Количество СО НКО, которым оказана поддержка ОМСУ</t>
  </si>
  <si>
    <t>7.1.2</t>
  </si>
  <si>
    <t>7.1.3</t>
  </si>
  <si>
    <t>Количество социально ориентированных некоммерческих организаций в сфере культуры,  которым оказана  поддержка  органами местного самоуправления</t>
  </si>
  <si>
    <t>Количество социально ориентированных некоммерческих организаций в сфере физической культуры и спорта,  которым оказана  поддержка органами местного самоуправления</t>
  </si>
  <si>
    <t>Количество социально ориентированных некоммерческих организаций,  которым оказана  финансовая поддержка  Администрацией Можайского городского округа</t>
  </si>
  <si>
    <t>Доля расходов, направляемых на предоставление субсидий социально  ориентированным некоммерческим организациям, в общем объеме расходов бюджета</t>
  </si>
  <si>
    <t>7.3.2</t>
  </si>
  <si>
    <t>7.3.3</t>
  </si>
  <si>
    <t>Доля расходов, направляемых на предоставление субсидий социально  ориентированным некоммерческим организациям в сфере культуры, в общем объеме расходов бюджета Можайского городского округа Московской области в сфере культуры</t>
  </si>
  <si>
    <t>Доля расходов, направляемых на предоставление  субсидий социально  ориентированным некоммерческим организациям в сфере физической культуры и спорта, в общем объеме расходов бюджета Можайского городского округа Московской области в сфере физической культуры и спорта</t>
  </si>
  <si>
    <t>7.4.2</t>
  </si>
  <si>
    <t>Количество социально ориентированных некоммерческих организаций,  которым оказана имущественная  поддержка Администрацией Можайского городского округа</t>
  </si>
  <si>
    <t>Количество социально ориентированных некоммерческих организаций в сфере культуры,  которым оказана  имущественная поддержка  Администрацией Можайского городского округа</t>
  </si>
  <si>
    <t>7.5</t>
  </si>
  <si>
    <t xml:space="preserve">Общее количество предоставленной  Администрацией Можайского городского округа площади на льготных условиях или в безвозмездное пользование социально  ориентированным некоммерческим организациям  </t>
  </si>
  <si>
    <t>7.5.2</t>
  </si>
  <si>
    <t>Общее количество предоставленной  Администрацией Можайского городского округа площади на льготных условиях или в безвозмездное пользование социально ориентированным некоммерческим организациям  в сфере культуры</t>
  </si>
  <si>
    <t>7.6</t>
  </si>
  <si>
    <t>Количество социально ориентированных некоммерческих организаций,  которым оказана  консультационная поддержка  Администрацией Можайского городского округа</t>
  </si>
  <si>
    <t>тыс. шт.</t>
  </si>
  <si>
    <t>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</t>
  </si>
  <si>
    <r>
      <t xml:space="preserve">ОТЧЕТ
о достижении значений показателей (индикаторов) муниципальных программ Можайского муниципального района  
и расчет оценки эффективности реализации муниципальных программ </t>
    </r>
    <r>
      <rPr>
        <b/>
        <sz val="14"/>
        <rFont val="Times New Roman"/>
        <family val="1"/>
        <charset val="204"/>
      </rPr>
      <t>за 2019 год</t>
    </r>
  </si>
  <si>
    <t>Количество отремонтированных подъездов МКД</t>
  </si>
  <si>
    <t>Планируемое значение показателя 2019 год</t>
  </si>
  <si>
    <t>Достигнутое значение показателя 2019 год</t>
  </si>
  <si>
    <t>Так как финансирование по подпрограмме не предусмотрено, эффективность не расчитывается</t>
  </si>
  <si>
    <t>Финансирование не предусмотрено, нет показателей на2019 г., расчет результативности и эффективности не производится</t>
  </si>
  <si>
    <t>Эффективность реализации бюджета, в части доходов от арендной платы и продажи земельных участков, государственная собственность на которые не разграничена</t>
  </si>
  <si>
    <t>Финансирование в 2019 году не предусматривалось, поэтому расчет эффективности не проводится</t>
  </si>
  <si>
    <t>Не предусмотрены показатели, расчет результативности и эффективности не производится.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</si>
</sst>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3" fillId="2" borderId="6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center" vertical="top" wrapText="1"/>
    </xf>
    <xf numFmtId="49" fontId="3" fillId="2" borderId="15" xfId="0" applyNumberFormat="1" applyFont="1" applyFill="1" applyBorder="1" applyAlignment="1">
      <alignment horizontal="center" vertical="top" wrapText="1"/>
    </xf>
    <xf numFmtId="49" fontId="2" fillId="5" borderId="8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2" fillId="3" borderId="8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2" borderId="17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49" fontId="2" fillId="5" borderId="8" xfId="0" applyNumberFormat="1" applyFont="1" applyFill="1" applyBorder="1" applyAlignment="1">
      <alignment horizontal="center" vertical="top"/>
    </xf>
    <xf numFmtId="0" fontId="5" fillId="0" borderId="0" xfId="0" applyFont="1"/>
    <xf numFmtId="49" fontId="3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49" fontId="3" fillId="2" borderId="6" xfId="0" applyNumberFormat="1" applyFont="1" applyFill="1" applyBorder="1" applyAlignment="1">
      <alignment horizontal="center" vertical="top"/>
    </xf>
    <xf numFmtId="0" fontId="0" fillId="2" borderId="0" xfId="0" applyFill="1"/>
    <xf numFmtId="49" fontId="3" fillId="0" borderId="6" xfId="0" applyNumberFormat="1" applyFont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 wrapText="1"/>
    </xf>
    <xf numFmtId="0" fontId="2" fillId="3" borderId="18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49" fontId="3" fillId="0" borderId="13" xfId="0" applyNumberFormat="1" applyFont="1" applyBorder="1" applyAlignment="1">
      <alignment horizontal="center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" fontId="3" fillId="2" borderId="6" xfId="0" applyNumberFormat="1" applyFont="1" applyFill="1" applyBorder="1" applyAlignment="1">
      <alignment horizontal="center" vertical="top" wrapText="1"/>
    </xf>
    <xf numFmtId="1" fontId="2" fillId="2" borderId="6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/>
    </xf>
    <xf numFmtId="2" fontId="0" fillId="2" borderId="0" xfId="0" applyNumberFormat="1" applyFill="1"/>
    <xf numFmtId="0" fontId="5" fillId="2" borderId="0" xfId="0" applyFont="1" applyFill="1"/>
    <xf numFmtId="0" fontId="2" fillId="0" borderId="4" xfId="0" applyFont="1" applyBorder="1" applyAlignment="1">
      <alignment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2" fontId="2" fillId="2" borderId="4" xfId="0" applyNumberFormat="1" applyFont="1" applyFill="1" applyBorder="1" applyAlignment="1">
      <alignment horizontal="center" vertical="top" wrapText="1"/>
    </xf>
    <xf numFmtId="49" fontId="2" fillId="3" borderId="12" xfId="0" applyNumberFormat="1" applyFont="1" applyFill="1" applyBorder="1" applyAlignment="1">
      <alignment horizontal="center" vertical="top" wrapText="1"/>
    </xf>
    <xf numFmtId="2" fontId="1" fillId="0" borderId="0" xfId="0" applyNumberFormat="1" applyFont="1"/>
    <xf numFmtId="2" fontId="0" fillId="0" borderId="0" xfId="0" applyNumberFormat="1"/>
    <xf numFmtId="2" fontId="2" fillId="3" borderId="12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166" fontId="2" fillId="2" borderId="6" xfId="0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5" fontId="2" fillId="2" borderId="6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2" fillId="2" borderId="4" xfId="0" applyNumberFormat="1" applyFont="1" applyFill="1" applyBorder="1" applyAlignment="1">
      <alignment horizontal="center" vertical="top" wrapText="1"/>
    </xf>
    <xf numFmtId="165" fontId="2" fillId="3" borderId="1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6" fontId="2" fillId="3" borderId="12" xfId="0" applyNumberFormat="1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49" fontId="3" fillId="2" borderId="5" xfId="0" applyNumberFormat="1" applyFont="1" applyFill="1" applyBorder="1" applyAlignment="1">
      <alignment horizontal="left" vertical="top" wrapText="1"/>
    </xf>
    <xf numFmtId="164" fontId="3" fillId="2" borderId="5" xfId="0" applyNumberFormat="1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2" fillId="2" borderId="6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/>
    </xf>
    <xf numFmtId="166" fontId="3" fillId="2" borderId="6" xfId="0" applyNumberFormat="1" applyFont="1" applyFill="1" applyBorder="1" applyAlignment="1">
      <alignment horizontal="center" vertical="top" wrapText="1"/>
    </xf>
    <xf numFmtId="2" fontId="3" fillId="2" borderId="6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/>
    </xf>
    <xf numFmtId="0" fontId="3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vertical="top" wrapText="1"/>
    </xf>
    <xf numFmtId="49" fontId="2" fillId="5" borderId="7" xfId="0" applyNumberFormat="1" applyFont="1" applyFill="1" applyBorder="1" applyAlignment="1">
      <alignment horizontal="center" vertical="top"/>
    </xf>
    <xf numFmtId="49" fontId="2" fillId="5" borderId="18" xfId="0" applyNumberFormat="1" applyFont="1" applyFill="1" applyBorder="1" applyAlignment="1">
      <alignment horizontal="center" vertical="top"/>
    </xf>
    <xf numFmtId="49" fontId="2" fillId="5" borderId="7" xfId="0" applyNumberFormat="1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2" borderId="14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6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5" fontId="2" fillId="2" borderId="0" xfId="0" applyNumberFormat="1" applyFont="1" applyFill="1" applyAlignment="1">
      <alignment horizontal="center" vertical="top"/>
    </xf>
    <xf numFmtId="2" fontId="2" fillId="2" borderId="0" xfId="0" applyNumberFormat="1" applyFont="1" applyFill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2" fontId="3" fillId="0" borderId="0" xfId="0" applyNumberFormat="1" applyFont="1" applyAlignment="1">
      <alignment horizontal="center" vertical="top"/>
    </xf>
    <xf numFmtId="166" fontId="2" fillId="2" borderId="4" xfId="0" applyNumberFormat="1" applyFont="1" applyFill="1" applyBorder="1" applyAlignment="1">
      <alignment horizontal="center" vertical="top" wrapText="1"/>
    </xf>
    <xf numFmtId="2" fontId="2" fillId="3" borderId="16" xfId="0" applyNumberFormat="1" applyFont="1" applyFill="1" applyBorder="1" applyAlignment="1">
      <alignment horizontal="center" vertical="top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2" fillId="5" borderId="11" xfId="0" applyFont="1" applyFill="1" applyBorder="1" applyAlignment="1">
      <alignment horizontal="left" vertical="top" wrapText="1"/>
    </xf>
    <xf numFmtId="0" fontId="2" fillId="5" borderId="9" xfId="0" applyFont="1" applyFill="1" applyBorder="1" applyAlignment="1">
      <alignment horizontal="left" vertical="top" wrapText="1"/>
    </xf>
    <xf numFmtId="49" fontId="2" fillId="3" borderId="9" xfId="0" applyNumberFormat="1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2" fillId="5" borderId="9" xfId="0" applyFont="1" applyFill="1" applyBorder="1" applyAlignment="1">
      <alignment horizontal="left" vertical="top"/>
    </xf>
    <xf numFmtId="0" fontId="2" fillId="3" borderId="10" xfId="0" applyFont="1" applyFill="1" applyBorder="1" applyAlignment="1">
      <alignment horizontal="left" vertical="top" wrapText="1"/>
    </xf>
    <xf numFmtId="49" fontId="2" fillId="3" borderId="11" xfId="0" applyNumberFormat="1" applyFont="1" applyFill="1" applyBorder="1" applyAlignment="1">
      <alignment horizontal="left" vertical="top" wrapText="1"/>
    </xf>
    <xf numFmtId="49" fontId="2" fillId="5" borderId="11" xfId="0" applyNumberFormat="1" applyFont="1" applyFill="1" applyBorder="1" applyAlignment="1">
      <alignment horizontal="left" vertical="top" wrapText="1"/>
    </xf>
    <xf numFmtId="49" fontId="2" fillId="5" borderId="9" xfId="0" applyNumberFormat="1" applyFont="1" applyFill="1" applyBorder="1" applyAlignment="1">
      <alignment horizontal="left" vertical="top" wrapText="1"/>
    </xf>
    <xf numFmtId="49" fontId="2" fillId="5" borderId="10" xfId="0" applyNumberFormat="1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2" fontId="3" fillId="2" borderId="4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top"/>
    </xf>
    <xf numFmtId="2" fontId="2" fillId="3" borderId="9" xfId="0" applyNumberFormat="1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center" vertical="top" wrapText="1"/>
    </xf>
    <xf numFmtId="49" fontId="2" fillId="5" borderId="11" xfId="0" applyNumberFormat="1" applyFont="1" applyFill="1" applyBorder="1" applyAlignment="1">
      <alignment horizontal="center" vertical="top" wrapText="1"/>
    </xf>
    <xf numFmtId="166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165" fontId="2" fillId="0" borderId="4" xfId="0" applyNumberFormat="1" applyFont="1" applyFill="1" applyBorder="1" applyAlignment="1">
      <alignment horizontal="center" vertical="top" wrapText="1"/>
    </xf>
    <xf numFmtId="2" fontId="2" fillId="0" borderId="4" xfId="0" applyNumberFormat="1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1" fontId="2" fillId="3" borderId="12" xfId="0" applyNumberFormat="1" applyFont="1" applyFill="1" applyBorder="1" applyAlignment="1">
      <alignment horizontal="center" vertical="top" wrapText="1"/>
    </xf>
    <xf numFmtId="166" fontId="2" fillId="2" borderId="6" xfId="0" applyNumberFormat="1" applyFont="1" applyFill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165" fontId="2" fillId="0" borderId="6" xfId="0" applyNumberFormat="1" applyFont="1" applyBorder="1" applyAlignment="1">
      <alignment horizontal="center" vertical="top"/>
    </xf>
    <xf numFmtId="2" fontId="2" fillId="0" borderId="6" xfId="0" applyNumberFormat="1" applyFont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166" fontId="2" fillId="5" borderId="12" xfId="0" applyNumberFormat="1" applyFont="1" applyFill="1" applyBorder="1" applyAlignment="1">
      <alignment horizontal="center" vertical="top" wrapText="1"/>
    </xf>
    <xf numFmtId="1" fontId="2" fillId="5" borderId="12" xfId="0" applyNumberFormat="1" applyFont="1" applyFill="1" applyBorder="1" applyAlignment="1">
      <alignment horizontal="center" vertical="top" wrapText="1"/>
    </xf>
    <xf numFmtId="165" fontId="2" fillId="5" borderId="12" xfId="0" applyNumberFormat="1" applyFont="1" applyFill="1" applyBorder="1" applyAlignment="1">
      <alignment horizontal="center" vertical="top" wrapText="1"/>
    </xf>
    <xf numFmtId="2" fontId="2" fillId="5" borderId="12" xfId="0" applyNumberFormat="1" applyFont="1" applyFill="1" applyBorder="1" applyAlignment="1">
      <alignment horizontal="center" vertical="top" wrapText="1"/>
    </xf>
    <xf numFmtId="2" fontId="2" fillId="5" borderId="16" xfId="0" applyNumberFormat="1" applyFont="1" applyFill="1" applyBorder="1" applyAlignment="1">
      <alignment horizontal="center" vertical="top"/>
    </xf>
    <xf numFmtId="166" fontId="2" fillId="2" borderId="4" xfId="0" applyNumberFormat="1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2" fontId="2" fillId="0" borderId="4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4" borderId="4" xfId="0" applyFont="1" applyFill="1" applyBorder="1" applyAlignment="1">
      <alignment horizontal="center" vertical="top"/>
    </xf>
    <xf numFmtId="0" fontId="2" fillId="5" borderId="12" xfId="0" applyFont="1" applyFill="1" applyBorder="1" applyAlignment="1">
      <alignment horizontal="center" vertical="top" wrapText="1"/>
    </xf>
    <xf numFmtId="49" fontId="3" fillId="0" borderId="6" xfId="0" applyNumberFormat="1" applyFont="1" applyBorder="1" applyAlignment="1">
      <alignment vertical="top" wrapText="1"/>
    </xf>
    <xf numFmtId="0" fontId="2" fillId="3" borderId="12" xfId="0" applyFont="1" applyFill="1" applyBorder="1" applyAlignment="1">
      <alignment horizontal="center" vertical="top" wrapText="1"/>
    </xf>
    <xf numFmtId="49" fontId="2" fillId="5" borderId="12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166" fontId="2" fillId="2" borderId="5" xfId="0" applyNumberFormat="1" applyFont="1" applyFill="1" applyBorder="1" applyAlignment="1">
      <alignment horizontal="center" vertical="top" wrapText="1"/>
    </xf>
    <xf numFmtId="165" fontId="2" fillId="2" borderId="5" xfId="0" applyNumberFormat="1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3" fillId="2" borderId="21" xfId="0" applyNumberFormat="1" applyFont="1" applyFill="1" applyBorder="1" applyAlignment="1">
      <alignment horizontal="left" vertical="top" wrapText="1"/>
    </xf>
    <xf numFmtId="49" fontId="2" fillId="5" borderId="16" xfId="0" applyNumberFormat="1" applyFont="1" applyFill="1" applyBorder="1" applyAlignment="1">
      <alignment horizontal="center" vertical="top" wrapText="1"/>
    </xf>
    <xf numFmtId="2" fontId="2" fillId="5" borderId="12" xfId="0" applyNumberFormat="1" applyFont="1" applyFill="1" applyBorder="1" applyAlignment="1">
      <alignment horizontal="center" vertical="top"/>
    </xf>
    <xf numFmtId="165" fontId="2" fillId="5" borderId="12" xfId="0" applyNumberFormat="1" applyFont="1" applyFill="1" applyBorder="1" applyAlignment="1">
      <alignment horizontal="center" vertical="top"/>
    </xf>
    <xf numFmtId="0" fontId="2" fillId="5" borderId="12" xfId="0" applyFont="1" applyFill="1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/>
    </xf>
    <xf numFmtId="165" fontId="2" fillId="2" borderId="6" xfId="0" applyNumberFormat="1" applyFont="1" applyFill="1" applyBorder="1" applyAlignment="1">
      <alignment horizontal="center" vertical="top"/>
    </xf>
    <xf numFmtId="2" fontId="2" fillId="2" borderId="4" xfId="0" applyNumberFormat="1" applyFont="1" applyFill="1" applyBorder="1" applyAlignment="1">
      <alignment horizontal="center" vertical="top"/>
    </xf>
    <xf numFmtId="165" fontId="2" fillId="2" borderId="4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vertical="top" wrapText="1"/>
    </xf>
    <xf numFmtId="166" fontId="2" fillId="3" borderId="12" xfId="0" applyNumberFormat="1" applyFont="1" applyFill="1" applyBorder="1" applyAlignment="1">
      <alignment horizontal="center" vertical="top"/>
    </xf>
    <xf numFmtId="1" fontId="2" fillId="3" borderId="12" xfId="0" applyNumberFormat="1" applyFont="1" applyFill="1" applyBorder="1" applyAlignment="1">
      <alignment horizontal="center" vertical="top"/>
    </xf>
    <xf numFmtId="2" fontId="2" fillId="3" borderId="12" xfId="0" applyNumberFormat="1" applyFont="1" applyFill="1" applyBorder="1" applyAlignment="1">
      <alignment horizontal="center" vertical="top"/>
    </xf>
    <xf numFmtId="1" fontId="3" fillId="2" borderId="4" xfId="0" applyNumberFormat="1" applyFont="1" applyFill="1" applyBorder="1" applyAlignment="1">
      <alignment horizontal="center" vertical="top" wrapText="1"/>
    </xf>
    <xf numFmtId="1" fontId="2" fillId="2" borderId="4" xfId="0" applyNumberFormat="1" applyFont="1" applyFill="1" applyBorder="1" applyAlignment="1">
      <alignment horizontal="center" vertical="top" wrapText="1"/>
    </xf>
    <xf numFmtId="166" fontId="2" fillId="3" borderId="8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66" fontId="2" fillId="5" borderId="12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49" fontId="2" fillId="5" borderId="11" xfId="0" applyNumberFormat="1" applyFont="1" applyFill="1" applyBorder="1" applyAlignment="1">
      <alignment horizontal="center" vertical="top"/>
    </xf>
    <xf numFmtId="166" fontId="2" fillId="5" borderId="8" xfId="0" applyNumberFormat="1" applyFont="1" applyFill="1" applyBorder="1" applyAlignment="1">
      <alignment horizontal="center" vertical="top"/>
    </xf>
    <xf numFmtId="49" fontId="2" fillId="5" borderId="19" xfId="0" applyNumberFormat="1" applyFont="1" applyFill="1" applyBorder="1" applyAlignment="1">
      <alignment horizontal="center" vertical="top"/>
    </xf>
    <xf numFmtId="0" fontId="2" fillId="5" borderId="11" xfId="0" applyFont="1" applyFill="1" applyBorder="1" applyAlignment="1">
      <alignment horizontal="left" vertical="top"/>
    </xf>
    <xf numFmtId="0" fontId="3" fillId="4" borderId="22" xfId="0" applyFont="1" applyFill="1" applyBorder="1" applyAlignment="1">
      <alignment horizontal="center" vertical="top" wrapText="1"/>
    </xf>
    <xf numFmtId="166" fontId="2" fillId="2" borderId="5" xfId="0" applyNumberFormat="1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165" fontId="2" fillId="0" borderId="5" xfId="0" applyNumberFormat="1" applyFont="1" applyBorder="1" applyAlignment="1">
      <alignment horizontal="center" vertical="top"/>
    </xf>
    <xf numFmtId="2" fontId="2" fillId="0" borderId="5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2" fontId="2" fillId="5" borderId="16" xfId="0" applyNumberFormat="1" applyFont="1" applyFill="1" applyBorder="1" applyAlignment="1">
      <alignment horizontal="center" vertical="top" wrapText="1"/>
    </xf>
    <xf numFmtId="49" fontId="3" fillId="3" borderId="11" xfId="0" applyNumberFormat="1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49" fontId="3" fillId="5" borderId="11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BEBE9"/>
      <color rgb="FFFFF3D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41"/>
  <sheetViews>
    <sheetView tabSelected="1" topLeftCell="A329" zoomScale="60" zoomScaleNormal="60" workbookViewId="0">
      <selection activeCell="W344" sqref="W344"/>
    </sheetView>
  </sheetViews>
  <sheetFormatPr defaultRowHeight="18.75"/>
  <cols>
    <col min="1" max="1" width="6.5703125" style="130" customWidth="1"/>
    <col min="2" max="2" width="135.28515625" style="131" customWidth="1"/>
    <col min="3" max="3" width="14" style="132" customWidth="1"/>
    <col min="4" max="4" width="15" style="132" customWidth="1"/>
    <col min="5" max="5" width="15" style="53" customWidth="1"/>
    <col min="6" max="6" width="14.5703125" style="53" customWidth="1"/>
    <col min="7" max="7" width="13.85546875" style="133" customWidth="1"/>
    <col min="8" max="8" width="9.7109375" style="53" customWidth="1"/>
    <col min="9" max="9" width="9" style="134" customWidth="1"/>
    <col min="10" max="10" width="12.7109375" style="135" customWidth="1"/>
    <col min="11" max="11" width="17" style="132" customWidth="1"/>
    <col min="12" max="12" width="16.140625" style="132" customWidth="1"/>
    <col min="13" max="13" width="15.5703125" style="47" customWidth="1"/>
    <col min="14" max="14" width="11" style="31" customWidth="1"/>
  </cols>
  <sheetData>
    <row r="1" spans="1:15" ht="67.5" customHeight="1">
      <c r="A1" s="161" t="s">
        <v>589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5" ht="159" customHeight="1" thickBot="1">
      <c r="A2" s="15" t="s">
        <v>0</v>
      </c>
      <c r="B2" s="64" t="s">
        <v>14</v>
      </c>
      <c r="C2" s="16" t="s">
        <v>1</v>
      </c>
      <c r="D2" s="16" t="s">
        <v>13</v>
      </c>
      <c r="E2" s="16" t="s">
        <v>591</v>
      </c>
      <c r="F2" s="16" t="s">
        <v>592</v>
      </c>
      <c r="G2" s="167" t="s">
        <v>19</v>
      </c>
      <c r="H2" s="168" t="s">
        <v>15</v>
      </c>
      <c r="I2" s="169" t="s">
        <v>16</v>
      </c>
      <c r="J2" s="170" t="s">
        <v>17</v>
      </c>
      <c r="K2" s="16" t="s">
        <v>20</v>
      </c>
      <c r="L2" s="16" t="s">
        <v>21</v>
      </c>
      <c r="M2" s="171" t="s">
        <v>18</v>
      </c>
    </row>
    <row r="3" spans="1:15" s="1" customFormat="1" ht="19.5" thickBot="1">
      <c r="A3" s="17" t="s">
        <v>3</v>
      </c>
      <c r="B3" s="152" t="s">
        <v>262</v>
      </c>
      <c r="C3" s="158"/>
      <c r="D3" s="158"/>
      <c r="E3" s="158"/>
      <c r="F3" s="158"/>
      <c r="G3" s="85">
        <f>SUM(G4+G16+G41)</f>
        <v>56.489909677757204</v>
      </c>
      <c r="H3" s="172">
        <f>SUM(H4+H16+H41)</f>
        <v>44</v>
      </c>
      <c r="I3" s="82">
        <f>PRODUCT(1/H3)</f>
        <v>2.2727272727272728E-2</v>
      </c>
      <c r="J3" s="74">
        <f>SUM(G3*I3)</f>
        <v>1.283861583585391</v>
      </c>
      <c r="K3" s="74">
        <f>SUM(K4+K16+K41)</f>
        <v>1710715.5</v>
      </c>
      <c r="L3" s="74">
        <f>SUM(L4+L16+L41)</f>
        <v>1549936.2</v>
      </c>
      <c r="M3" s="144">
        <f>(L3*J3)/K3</f>
        <v>1.1631995759600724</v>
      </c>
      <c r="N3" s="59"/>
    </row>
    <row r="4" spans="1:15" s="1" customFormat="1" ht="19.5" thickBot="1">
      <c r="A4" s="13" t="s">
        <v>25</v>
      </c>
      <c r="B4" s="150" t="s">
        <v>218</v>
      </c>
      <c r="C4" s="148"/>
      <c r="D4" s="148"/>
      <c r="E4" s="148"/>
      <c r="F4" s="148"/>
      <c r="G4" s="178">
        <f>SUM(G5:G15)</f>
        <v>9.9466430844356726</v>
      </c>
      <c r="H4" s="179">
        <v>11</v>
      </c>
      <c r="I4" s="180">
        <f>PRODUCT(1/H4)</f>
        <v>9.0909090909090912E-2</v>
      </c>
      <c r="J4" s="181">
        <f>SUM(G4*I4)</f>
        <v>0.904240280403243</v>
      </c>
      <c r="K4" s="181">
        <v>613985.19999999995</v>
      </c>
      <c r="L4" s="181">
        <v>584606.19999999995</v>
      </c>
      <c r="M4" s="182">
        <f>(L4*J4)/K4</f>
        <v>0.86097266548684614</v>
      </c>
      <c r="N4" s="59"/>
      <c r="O4" s="72"/>
    </row>
    <row r="5" spans="1:15" ht="79.5" customHeight="1">
      <c r="A5" s="28" t="s">
        <v>26</v>
      </c>
      <c r="B5" s="86" t="s">
        <v>588</v>
      </c>
      <c r="C5" s="87" t="s">
        <v>91</v>
      </c>
      <c r="D5" s="87">
        <v>100</v>
      </c>
      <c r="E5" s="38">
        <v>100</v>
      </c>
      <c r="F5" s="38">
        <v>100</v>
      </c>
      <c r="G5" s="173">
        <f t="shared" ref="G5:G15" si="0">PRODUCT(F5/E5)</f>
        <v>1</v>
      </c>
      <c r="H5" s="174"/>
      <c r="I5" s="175"/>
      <c r="J5" s="176"/>
      <c r="K5" s="45"/>
      <c r="L5" s="45"/>
      <c r="M5" s="177"/>
    </row>
    <row r="6" spans="1:15" ht="97.5" customHeight="1">
      <c r="A6" s="43" t="s">
        <v>27</v>
      </c>
      <c r="B6" s="10" t="s">
        <v>214</v>
      </c>
      <c r="C6" s="88" t="s">
        <v>91</v>
      </c>
      <c r="D6" s="88">
        <v>96</v>
      </c>
      <c r="E6" s="39">
        <v>100</v>
      </c>
      <c r="F6" s="39">
        <v>100</v>
      </c>
      <c r="G6" s="77">
        <f t="shared" si="0"/>
        <v>1</v>
      </c>
      <c r="H6" s="46"/>
      <c r="I6" s="78"/>
      <c r="J6" s="57"/>
      <c r="K6" s="47"/>
      <c r="L6" s="47"/>
      <c r="M6" s="124"/>
    </row>
    <row r="7" spans="1:15" ht="24.75" customHeight="1">
      <c r="A7" s="18" t="s">
        <v>35</v>
      </c>
      <c r="B7" s="5" t="s">
        <v>198</v>
      </c>
      <c r="C7" s="88" t="s">
        <v>91</v>
      </c>
      <c r="D7" s="88">
        <v>96</v>
      </c>
      <c r="E7" s="39">
        <v>96</v>
      </c>
      <c r="F7" s="39">
        <v>96</v>
      </c>
      <c r="G7" s="77">
        <f t="shared" si="0"/>
        <v>1</v>
      </c>
      <c r="H7" s="46"/>
      <c r="I7" s="78"/>
      <c r="J7" s="57"/>
      <c r="K7" s="47"/>
      <c r="L7" s="47"/>
      <c r="M7" s="124"/>
    </row>
    <row r="8" spans="1:15" ht="63" customHeight="1">
      <c r="A8" s="18" t="s">
        <v>36</v>
      </c>
      <c r="B8" s="10" t="s">
        <v>215</v>
      </c>
      <c r="C8" s="88" t="s">
        <v>216</v>
      </c>
      <c r="D8" s="88">
        <v>0</v>
      </c>
      <c r="E8" s="39">
        <v>50</v>
      </c>
      <c r="F8" s="39">
        <v>0</v>
      </c>
      <c r="G8" s="77">
        <f t="shared" si="0"/>
        <v>0</v>
      </c>
      <c r="H8" s="46"/>
      <c r="I8" s="78"/>
      <c r="J8" s="57"/>
      <c r="K8" s="47"/>
      <c r="L8" s="47"/>
      <c r="M8" s="124"/>
    </row>
    <row r="9" spans="1:15" ht="45" customHeight="1">
      <c r="A9" s="18" t="s">
        <v>58</v>
      </c>
      <c r="B9" s="10" t="s">
        <v>200</v>
      </c>
      <c r="C9" s="88" t="s">
        <v>91</v>
      </c>
      <c r="D9" s="88">
        <v>104.81</v>
      </c>
      <c r="E9" s="39">
        <v>100</v>
      </c>
      <c r="F9" s="39">
        <v>100.48</v>
      </c>
      <c r="G9" s="77">
        <f t="shared" si="0"/>
        <v>1.0048000000000001</v>
      </c>
      <c r="H9" s="46"/>
      <c r="I9" s="78"/>
      <c r="J9" s="57"/>
      <c r="K9" s="47"/>
      <c r="L9" s="47"/>
      <c r="M9" s="124"/>
    </row>
    <row r="10" spans="1:15" ht="24.75" customHeight="1">
      <c r="A10" s="26" t="s">
        <v>63</v>
      </c>
      <c r="B10" s="14" t="s">
        <v>217</v>
      </c>
      <c r="C10" s="88" t="s">
        <v>102</v>
      </c>
      <c r="D10" s="89">
        <v>0</v>
      </c>
      <c r="E10" s="90">
        <v>49553.9</v>
      </c>
      <c r="F10" s="90">
        <v>51773.05</v>
      </c>
      <c r="G10" s="77">
        <f t="shared" si="0"/>
        <v>1.0447825499102996</v>
      </c>
      <c r="H10" s="46"/>
      <c r="I10" s="78"/>
      <c r="J10" s="57"/>
      <c r="K10" s="47"/>
      <c r="L10" s="47"/>
      <c r="M10" s="124"/>
    </row>
    <row r="11" spans="1:15" ht="78" customHeight="1">
      <c r="A11" s="26" t="s">
        <v>64</v>
      </c>
      <c r="B11" s="14" t="s">
        <v>199</v>
      </c>
      <c r="C11" s="88" t="s">
        <v>91</v>
      </c>
      <c r="D11" s="89">
        <v>30</v>
      </c>
      <c r="E11" s="90">
        <v>30</v>
      </c>
      <c r="F11" s="90">
        <v>30</v>
      </c>
      <c r="G11" s="77">
        <f t="shared" si="0"/>
        <v>1</v>
      </c>
      <c r="H11" s="46"/>
      <c r="I11" s="78"/>
      <c r="J11" s="57"/>
      <c r="K11" s="47"/>
      <c r="L11" s="47"/>
      <c r="M11" s="124"/>
    </row>
    <row r="12" spans="1:15" ht="42.75" customHeight="1">
      <c r="A12" s="26" t="s">
        <v>66</v>
      </c>
      <c r="B12" s="14" t="s">
        <v>219</v>
      </c>
      <c r="C12" s="88" t="s">
        <v>91</v>
      </c>
      <c r="D12" s="89">
        <v>80</v>
      </c>
      <c r="E12" s="90">
        <v>97</v>
      </c>
      <c r="F12" s="90">
        <v>93</v>
      </c>
      <c r="G12" s="77">
        <f t="shared" si="0"/>
        <v>0.95876288659793818</v>
      </c>
      <c r="H12" s="46"/>
      <c r="I12" s="78"/>
      <c r="J12" s="57"/>
      <c r="K12" s="47"/>
      <c r="L12" s="47"/>
      <c r="M12" s="124"/>
    </row>
    <row r="13" spans="1:15" ht="78" customHeight="1">
      <c r="A13" s="26" t="s">
        <v>71</v>
      </c>
      <c r="B13" s="14" t="s">
        <v>220</v>
      </c>
      <c r="C13" s="88" t="s">
        <v>91</v>
      </c>
      <c r="D13" s="89">
        <v>16</v>
      </c>
      <c r="E13" s="90">
        <v>19</v>
      </c>
      <c r="F13" s="90">
        <v>16</v>
      </c>
      <c r="G13" s="77">
        <f t="shared" si="0"/>
        <v>0.84210526315789469</v>
      </c>
      <c r="H13" s="46"/>
      <c r="I13" s="78"/>
      <c r="J13" s="57"/>
      <c r="K13" s="47"/>
      <c r="L13" s="47"/>
      <c r="M13" s="124"/>
    </row>
    <row r="14" spans="1:15" ht="27" customHeight="1">
      <c r="A14" s="26" t="s">
        <v>72</v>
      </c>
      <c r="B14" s="14" t="s">
        <v>221</v>
      </c>
      <c r="C14" s="88" t="s">
        <v>91</v>
      </c>
      <c r="D14" s="89">
        <v>0</v>
      </c>
      <c r="E14" s="90">
        <v>100</v>
      </c>
      <c r="F14" s="90">
        <v>100</v>
      </c>
      <c r="G14" s="77">
        <f t="shared" si="0"/>
        <v>1</v>
      </c>
      <c r="H14" s="46"/>
      <c r="I14" s="78"/>
      <c r="J14" s="57"/>
      <c r="K14" s="47"/>
      <c r="L14" s="47"/>
      <c r="M14" s="124"/>
    </row>
    <row r="15" spans="1:15" ht="78" customHeight="1" thickBot="1">
      <c r="A15" s="26" t="s">
        <v>121</v>
      </c>
      <c r="B15" s="14" t="s">
        <v>222</v>
      </c>
      <c r="C15" s="89" t="s">
        <v>103</v>
      </c>
      <c r="D15" s="89">
        <v>0</v>
      </c>
      <c r="E15" s="90">
        <v>499</v>
      </c>
      <c r="F15" s="90">
        <v>547</v>
      </c>
      <c r="G15" s="183">
        <f t="shared" si="0"/>
        <v>1.0961923847695392</v>
      </c>
      <c r="H15" s="184"/>
      <c r="I15" s="185"/>
      <c r="J15" s="186"/>
      <c r="K15" s="187"/>
      <c r="L15" s="187"/>
      <c r="M15" s="188"/>
    </row>
    <row r="16" spans="1:15" ht="19.5" thickBot="1">
      <c r="A16" s="121" t="s">
        <v>26</v>
      </c>
      <c r="B16" s="147" t="s">
        <v>223</v>
      </c>
      <c r="C16" s="148"/>
      <c r="D16" s="148"/>
      <c r="E16" s="148"/>
      <c r="F16" s="148"/>
      <c r="G16" s="178">
        <f>SUM(G17:G40)</f>
        <v>37.508062134536758</v>
      </c>
      <c r="H16" s="189">
        <v>24</v>
      </c>
      <c r="I16" s="180">
        <f>PRODUCT(1/H16)</f>
        <v>4.1666666666666664E-2</v>
      </c>
      <c r="J16" s="181">
        <f>SUM(G16*I16)</f>
        <v>1.5628359222723649</v>
      </c>
      <c r="K16" s="181">
        <v>964278.5</v>
      </c>
      <c r="L16" s="181">
        <v>838002.2</v>
      </c>
      <c r="M16" s="182">
        <f>(L16*J16)/K16</f>
        <v>1.3581760260166236</v>
      </c>
      <c r="O16" s="73"/>
    </row>
    <row r="17" spans="1:13" ht="60.75" customHeight="1">
      <c r="A17" s="28" t="s">
        <v>28</v>
      </c>
      <c r="B17" s="5" t="s">
        <v>201</v>
      </c>
      <c r="C17" s="87" t="s">
        <v>91</v>
      </c>
      <c r="D17" s="87">
        <v>114.4</v>
      </c>
      <c r="E17" s="38">
        <v>108.54</v>
      </c>
      <c r="F17" s="38">
        <v>107.22</v>
      </c>
      <c r="G17" s="173">
        <f t="shared" ref="G17:G32" si="1">PRODUCT(F17/E17)</f>
        <v>0.98783858485351017</v>
      </c>
      <c r="H17" s="174"/>
      <c r="I17" s="175"/>
      <c r="J17" s="176"/>
      <c r="K17" s="45"/>
      <c r="L17" s="45"/>
      <c r="M17" s="177"/>
    </row>
    <row r="18" spans="1:13" ht="60.75" customHeight="1">
      <c r="A18" s="18" t="s">
        <v>29</v>
      </c>
      <c r="B18" s="10" t="s">
        <v>224</v>
      </c>
      <c r="C18" s="88" t="s">
        <v>91</v>
      </c>
      <c r="D18" s="88">
        <v>102.39</v>
      </c>
      <c r="E18" s="39">
        <v>95.62</v>
      </c>
      <c r="F18" s="39">
        <v>93.79</v>
      </c>
      <c r="G18" s="77">
        <f t="shared" si="1"/>
        <v>0.98086174440493623</v>
      </c>
      <c r="H18" s="46"/>
      <c r="I18" s="78"/>
      <c r="J18" s="57"/>
      <c r="K18" s="47"/>
      <c r="L18" s="47"/>
      <c r="M18" s="124"/>
    </row>
    <row r="19" spans="1:13" ht="26.25" customHeight="1">
      <c r="A19" s="18" t="s">
        <v>30</v>
      </c>
      <c r="B19" s="10" t="s">
        <v>225</v>
      </c>
      <c r="C19" s="88" t="s">
        <v>102</v>
      </c>
      <c r="D19" s="114">
        <v>0</v>
      </c>
      <c r="E19" s="39">
        <v>52452.2</v>
      </c>
      <c r="F19" s="39">
        <v>52624.77</v>
      </c>
      <c r="G19" s="77">
        <f t="shared" si="1"/>
        <v>1.0032900431249785</v>
      </c>
      <c r="H19" s="46"/>
      <c r="I19" s="78"/>
      <c r="J19" s="57"/>
      <c r="K19" s="47"/>
      <c r="L19" s="47"/>
      <c r="M19" s="124"/>
    </row>
    <row r="20" spans="1:13" ht="27" customHeight="1">
      <c r="A20" s="18" t="s">
        <v>32</v>
      </c>
      <c r="B20" s="10" t="s">
        <v>226</v>
      </c>
      <c r="C20" s="88" t="s">
        <v>91</v>
      </c>
      <c r="D20" s="88">
        <v>83.9</v>
      </c>
      <c r="E20" s="39">
        <v>89.1</v>
      </c>
      <c r="F20" s="39">
        <v>92.96</v>
      </c>
      <c r="G20" s="77">
        <f t="shared" si="1"/>
        <v>1.0433221099887766</v>
      </c>
      <c r="H20" s="46"/>
      <c r="I20" s="78"/>
      <c r="J20" s="57"/>
      <c r="K20" s="47"/>
      <c r="L20" s="47"/>
      <c r="M20" s="124"/>
    </row>
    <row r="21" spans="1:13" ht="55.5" customHeight="1">
      <c r="A21" s="18" t="s">
        <v>60</v>
      </c>
      <c r="B21" s="10" t="s">
        <v>227</v>
      </c>
      <c r="C21" s="88" t="s">
        <v>91</v>
      </c>
      <c r="D21" s="88">
        <v>83.9</v>
      </c>
      <c r="E21" s="39">
        <v>89.1</v>
      </c>
      <c r="F21" s="39">
        <v>92.96</v>
      </c>
      <c r="G21" s="77">
        <f t="shared" si="1"/>
        <v>1.0433221099887766</v>
      </c>
      <c r="H21" s="46"/>
      <c r="I21" s="78"/>
      <c r="J21" s="57"/>
      <c r="K21" s="47"/>
      <c r="L21" s="47"/>
      <c r="M21" s="124"/>
    </row>
    <row r="22" spans="1:13" ht="59.25" customHeight="1">
      <c r="A22" s="18" t="s">
        <v>61</v>
      </c>
      <c r="B22" s="10" t="s">
        <v>228</v>
      </c>
      <c r="C22" s="88" t="s">
        <v>91</v>
      </c>
      <c r="D22" s="88">
        <v>89.3</v>
      </c>
      <c r="E22" s="39">
        <v>90</v>
      </c>
      <c r="F22" s="39">
        <v>94.1</v>
      </c>
      <c r="G22" s="77">
        <f t="shared" si="1"/>
        <v>1.0455555555555556</v>
      </c>
      <c r="H22" s="46"/>
      <c r="I22" s="78"/>
      <c r="J22" s="57"/>
      <c r="K22" s="47"/>
      <c r="L22" s="47"/>
      <c r="M22" s="124"/>
    </row>
    <row r="23" spans="1:13" ht="61.5" customHeight="1">
      <c r="A23" s="18" t="s">
        <v>81</v>
      </c>
      <c r="B23" s="10" t="s">
        <v>229</v>
      </c>
      <c r="C23" s="88" t="s">
        <v>91</v>
      </c>
      <c r="D23" s="88">
        <v>29.1</v>
      </c>
      <c r="E23" s="39">
        <v>100</v>
      </c>
      <c r="F23" s="39">
        <v>100</v>
      </c>
      <c r="G23" s="77">
        <f t="shared" si="1"/>
        <v>1</v>
      </c>
      <c r="H23" s="46"/>
      <c r="I23" s="78"/>
      <c r="J23" s="57"/>
      <c r="K23" s="47"/>
      <c r="L23" s="47"/>
      <c r="M23" s="124"/>
    </row>
    <row r="24" spans="1:13" ht="40.5" customHeight="1">
      <c r="A24" s="18" t="s">
        <v>115</v>
      </c>
      <c r="B24" s="10" t="s">
        <v>230</v>
      </c>
      <c r="C24" s="88" t="s">
        <v>91</v>
      </c>
      <c r="D24" s="88">
        <v>24</v>
      </c>
      <c r="E24" s="39">
        <v>26</v>
      </c>
      <c r="F24" s="39">
        <v>26.8</v>
      </c>
      <c r="G24" s="77">
        <f t="shared" si="1"/>
        <v>1.0307692307692309</v>
      </c>
      <c r="H24" s="46"/>
      <c r="I24" s="78"/>
      <c r="J24" s="57"/>
      <c r="K24" s="47"/>
      <c r="L24" s="47"/>
      <c r="M24" s="124"/>
    </row>
    <row r="25" spans="1:13" ht="25.5" customHeight="1">
      <c r="A25" s="18" t="s">
        <v>116</v>
      </c>
      <c r="B25" s="10" t="s">
        <v>202</v>
      </c>
      <c r="C25" s="88" t="s">
        <v>91</v>
      </c>
      <c r="D25" s="88">
        <v>98</v>
      </c>
      <c r="E25" s="39">
        <v>98</v>
      </c>
      <c r="F25" s="39">
        <v>98</v>
      </c>
      <c r="G25" s="77">
        <f t="shared" si="1"/>
        <v>1</v>
      </c>
      <c r="H25" s="46"/>
      <c r="I25" s="78"/>
      <c r="J25" s="57"/>
      <c r="K25" s="47"/>
      <c r="L25" s="47"/>
      <c r="M25" s="124"/>
    </row>
    <row r="26" spans="1:13" ht="44.25" customHeight="1">
      <c r="A26" s="18" t="s">
        <v>231</v>
      </c>
      <c r="B26" s="10" t="s">
        <v>203</v>
      </c>
      <c r="C26" s="88" t="s">
        <v>91</v>
      </c>
      <c r="D26" s="88">
        <v>100</v>
      </c>
      <c r="E26" s="39">
        <v>100</v>
      </c>
      <c r="F26" s="39">
        <v>100</v>
      </c>
      <c r="G26" s="77">
        <f t="shared" si="1"/>
        <v>1</v>
      </c>
      <c r="H26" s="46"/>
      <c r="I26" s="78"/>
      <c r="J26" s="57"/>
      <c r="K26" s="47"/>
      <c r="L26" s="47"/>
      <c r="M26" s="124"/>
    </row>
    <row r="27" spans="1:13" ht="48.75" customHeight="1">
      <c r="A27" s="18" t="s">
        <v>232</v>
      </c>
      <c r="B27" s="10" t="s">
        <v>233</v>
      </c>
      <c r="C27" s="88" t="s">
        <v>91</v>
      </c>
      <c r="D27" s="88">
        <v>100</v>
      </c>
      <c r="E27" s="39">
        <v>100</v>
      </c>
      <c r="F27" s="39">
        <v>100</v>
      </c>
      <c r="G27" s="77">
        <f t="shared" si="1"/>
        <v>1</v>
      </c>
      <c r="H27" s="46"/>
      <c r="I27" s="78"/>
      <c r="J27" s="57"/>
      <c r="K27" s="47"/>
      <c r="L27" s="47"/>
      <c r="M27" s="124"/>
    </row>
    <row r="28" spans="1:13" ht="61.5" customHeight="1">
      <c r="A28" s="18" t="s">
        <v>234</v>
      </c>
      <c r="B28" s="10" t="s">
        <v>204</v>
      </c>
      <c r="C28" s="88" t="s">
        <v>91</v>
      </c>
      <c r="D28" s="88">
        <v>24.1</v>
      </c>
      <c r="E28" s="39">
        <v>24.1</v>
      </c>
      <c r="F28" s="39">
        <v>24.1</v>
      </c>
      <c r="G28" s="77">
        <f t="shared" si="1"/>
        <v>1</v>
      </c>
      <c r="H28" s="46"/>
      <c r="I28" s="78"/>
      <c r="J28" s="57"/>
      <c r="K28" s="47"/>
      <c r="L28" s="47"/>
      <c r="M28" s="124"/>
    </row>
    <row r="29" spans="1:13" ht="39" customHeight="1">
      <c r="A29" s="18" t="s">
        <v>235</v>
      </c>
      <c r="B29" s="10" t="s">
        <v>236</v>
      </c>
      <c r="C29" s="88" t="s">
        <v>91</v>
      </c>
      <c r="D29" s="88">
        <v>99</v>
      </c>
      <c r="E29" s="39">
        <v>100</v>
      </c>
      <c r="F29" s="39">
        <v>100</v>
      </c>
      <c r="G29" s="77">
        <f t="shared" si="1"/>
        <v>1</v>
      </c>
      <c r="H29" s="46"/>
      <c r="I29" s="78"/>
      <c r="J29" s="57"/>
      <c r="K29" s="47"/>
      <c r="L29" s="47"/>
      <c r="M29" s="124"/>
    </row>
    <row r="30" spans="1:13" ht="41.25" customHeight="1">
      <c r="A30" s="18" t="s">
        <v>237</v>
      </c>
      <c r="B30" s="10" t="s">
        <v>205</v>
      </c>
      <c r="C30" s="88" t="s">
        <v>91</v>
      </c>
      <c r="D30" s="88">
        <v>20</v>
      </c>
      <c r="E30" s="39">
        <v>20</v>
      </c>
      <c r="F30" s="39">
        <v>20</v>
      </c>
      <c r="G30" s="77">
        <f t="shared" si="1"/>
        <v>1</v>
      </c>
      <c r="H30" s="46"/>
      <c r="I30" s="78"/>
      <c r="J30" s="57"/>
      <c r="K30" s="47"/>
      <c r="L30" s="47"/>
      <c r="M30" s="124"/>
    </row>
    <row r="31" spans="1:13" ht="45" customHeight="1">
      <c r="A31" s="18" t="s">
        <v>238</v>
      </c>
      <c r="B31" s="10" t="s">
        <v>181</v>
      </c>
      <c r="C31" s="88" t="s">
        <v>91</v>
      </c>
      <c r="D31" s="88">
        <v>64.400000000000006</v>
      </c>
      <c r="E31" s="39">
        <v>66.400000000000006</v>
      </c>
      <c r="F31" s="39">
        <v>66.900000000000006</v>
      </c>
      <c r="G31" s="77">
        <f t="shared" si="1"/>
        <v>1.0075301204819278</v>
      </c>
      <c r="H31" s="46"/>
      <c r="I31" s="78"/>
      <c r="J31" s="57"/>
      <c r="K31" s="47"/>
      <c r="L31" s="47"/>
      <c r="M31" s="124"/>
    </row>
    <row r="32" spans="1:13" ht="44.25" customHeight="1">
      <c r="A32" s="18" t="s">
        <v>239</v>
      </c>
      <c r="B32" s="10" t="s">
        <v>240</v>
      </c>
      <c r="C32" s="88" t="s">
        <v>91</v>
      </c>
      <c r="D32" s="88">
        <v>0</v>
      </c>
      <c r="E32" s="39">
        <v>95</v>
      </c>
      <c r="F32" s="39">
        <v>95</v>
      </c>
      <c r="G32" s="77">
        <f t="shared" si="1"/>
        <v>1</v>
      </c>
      <c r="H32" s="46"/>
      <c r="I32" s="78"/>
      <c r="J32" s="57"/>
      <c r="K32" s="47"/>
      <c r="L32" s="47"/>
      <c r="M32" s="124"/>
    </row>
    <row r="33" spans="1:13" ht="25.5" customHeight="1">
      <c r="A33" s="18" t="s">
        <v>241</v>
      </c>
      <c r="B33" s="10" t="s">
        <v>242</v>
      </c>
      <c r="C33" s="88" t="s">
        <v>91</v>
      </c>
      <c r="D33" s="88">
        <v>0</v>
      </c>
      <c r="E33" s="39">
        <v>1.03</v>
      </c>
      <c r="F33" s="39">
        <v>1.2</v>
      </c>
      <c r="G33" s="77">
        <f>SUM(E33/F33)</f>
        <v>0.85833333333333339</v>
      </c>
      <c r="H33" s="46"/>
      <c r="I33" s="78"/>
      <c r="J33" s="57"/>
      <c r="K33" s="47"/>
      <c r="L33" s="47"/>
      <c r="M33" s="124"/>
    </row>
    <row r="34" spans="1:13" ht="42.75" customHeight="1">
      <c r="A34" s="18" t="s">
        <v>243</v>
      </c>
      <c r="B34" s="10" t="s">
        <v>244</v>
      </c>
      <c r="C34" s="88" t="s">
        <v>91</v>
      </c>
      <c r="D34" s="88">
        <v>14.69</v>
      </c>
      <c r="E34" s="39">
        <v>22</v>
      </c>
      <c r="F34" s="39">
        <v>14.69</v>
      </c>
      <c r="G34" s="77">
        <f>PRODUCT(F34/E34)</f>
        <v>0.66772727272727272</v>
      </c>
      <c r="H34" s="46"/>
      <c r="I34" s="78"/>
      <c r="J34" s="57"/>
      <c r="K34" s="47"/>
      <c r="L34" s="47"/>
      <c r="M34" s="124"/>
    </row>
    <row r="35" spans="1:13" ht="27.75" customHeight="1">
      <c r="A35" s="18" t="s">
        <v>245</v>
      </c>
      <c r="B35" s="10" t="s">
        <v>246</v>
      </c>
      <c r="C35" s="88" t="s">
        <v>91</v>
      </c>
      <c r="D35" s="88">
        <v>0</v>
      </c>
      <c r="E35" s="39">
        <v>33</v>
      </c>
      <c r="F35" s="39">
        <v>61.4</v>
      </c>
      <c r="G35" s="77">
        <f>PRODUCT(F35/E35)</f>
        <v>1.8606060606060606</v>
      </c>
      <c r="H35" s="46"/>
      <c r="I35" s="78"/>
      <c r="J35" s="57"/>
      <c r="K35" s="47"/>
      <c r="L35" s="47"/>
      <c r="M35" s="124"/>
    </row>
    <row r="36" spans="1:13" ht="24" customHeight="1">
      <c r="A36" s="18" t="s">
        <v>247</v>
      </c>
      <c r="B36" s="10" t="s">
        <v>248</v>
      </c>
      <c r="C36" s="88" t="s">
        <v>91</v>
      </c>
      <c r="D36" s="88">
        <v>0</v>
      </c>
      <c r="E36" s="39">
        <v>30.43</v>
      </c>
      <c r="F36" s="39">
        <v>8.6999999999999993</v>
      </c>
      <c r="G36" s="77">
        <f>SUM(E36/F36)</f>
        <v>3.4977011494252874</v>
      </c>
      <c r="H36" s="46"/>
      <c r="I36" s="78"/>
      <c r="J36" s="57"/>
      <c r="K36" s="47"/>
      <c r="L36" s="47"/>
      <c r="M36" s="124"/>
    </row>
    <row r="37" spans="1:13" ht="81.75" customHeight="1">
      <c r="A37" s="18" t="s">
        <v>250</v>
      </c>
      <c r="B37" s="10" t="s">
        <v>249</v>
      </c>
      <c r="C37" s="88" t="s">
        <v>587</v>
      </c>
      <c r="D37" s="88">
        <v>0</v>
      </c>
      <c r="E37" s="39">
        <v>2E-3</v>
      </c>
      <c r="F37" s="39">
        <v>2E-3</v>
      </c>
      <c r="G37" s="77">
        <f>PRODUCT(F37/E37)</f>
        <v>1</v>
      </c>
      <c r="H37" s="46"/>
      <c r="I37" s="78"/>
      <c r="J37" s="57"/>
      <c r="K37" s="47"/>
      <c r="L37" s="47"/>
      <c r="M37" s="124"/>
    </row>
    <row r="38" spans="1:13" ht="49.5" customHeight="1">
      <c r="A38" s="18" t="s">
        <v>251</v>
      </c>
      <c r="B38" s="10" t="s">
        <v>252</v>
      </c>
      <c r="C38" s="88" t="s">
        <v>95</v>
      </c>
      <c r="D38" s="88">
        <v>0</v>
      </c>
      <c r="E38" s="39">
        <v>1</v>
      </c>
      <c r="F38" s="39">
        <v>1</v>
      </c>
      <c r="G38" s="77">
        <f>PRODUCT(F38/E38)</f>
        <v>1</v>
      </c>
      <c r="H38" s="46"/>
      <c r="I38" s="78"/>
      <c r="J38" s="57"/>
      <c r="K38" s="47"/>
      <c r="L38" s="47"/>
      <c r="M38" s="124"/>
    </row>
    <row r="39" spans="1:13" ht="45.75" customHeight="1">
      <c r="A39" s="18" t="s">
        <v>253</v>
      </c>
      <c r="B39" s="10" t="s">
        <v>252</v>
      </c>
      <c r="C39" s="88" t="s">
        <v>91</v>
      </c>
      <c r="D39" s="88">
        <v>0</v>
      </c>
      <c r="E39" s="39">
        <v>5</v>
      </c>
      <c r="F39" s="39">
        <v>40.9</v>
      </c>
      <c r="G39" s="77">
        <f>PRODUCT(F39/E39)</f>
        <v>8.18</v>
      </c>
      <c r="H39" s="46"/>
      <c r="I39" s="78"/>
      <c r="J39" s="57"/>
      <c r="K39" s="47"/>
      <c r="L39" s="47"/>
      <c r="M39" s="124"/>
    </row>
    <row r="40" spans="1:13" ht="45.75" customHeight="1" thickBot="1">
      <c r="A40" s="26" t="s">
        <v>254</v>
      </c>
      <c r="B40" s="14" t="s">
        <v>255</v>
      </c>
      <c r="C40" s="89" t="s">
        <v>103</v>
      </c>
      <c r="D40" s="89">
        <v>0</v>
      </c>
      <c r="E40" s="90">
        <v>83</v>
      </c>
      <c r="F40" s="90">
        <v>357</v>
      </c>
      <c r="G40" s="183">
        <f>PRODUCT(F40/E40)</f>
        <v>4.3012048192771086</v>
      </c>
      <c r="H40" s="184"/>
      <c r="I40" s="185"/>
      <c r="J40" s="186"/>
      <c r="K40" s="187"/>
      <c r="L40" s="187"/>
      <c r="M40" s="188"/>
    </row>
    <row r="41" spans="1:13" ht="18.75" customHeight="1" thickBot="1">
      <c r="A41" s="13" t="s">
        <v>27</v>
      </c>
      <c r="B41" s="150" t="s">
        <v>256</v>
      </c>
      <c r="C41" s="148"/>
      <c r="D41" s="148"/>
      <c r="E41" s="148"/>
      <c r="F41" s="148"/>
      <c r="G41" s="178">
        <f>SUM(G42:G50)</f>
        <v>9.0352044587847757</v>
      </c>
      <c r="H41" s="189">
        <v>9</v>
      </c>
      <c r="I41" s="180">
        <f>PRODUCT(1/H41)</f>
        <v>0.1111111111111111</v>
      </c>
      <c r="J41" s="181">
        <f>SUM(G41*I41)</f>
        <v>1.0039116065316418</v>
      </c>
      <c r="K41" s="181">
        <v>132451.79999999999</v>
      </c>
      <c r="L41" s="181">
        <v>127327.8</v>
      </c>
      <c r="M41" s="182">
        <f>(L41*J41)/K41</f>
        <v>0.96507451204241534</v>
      </c>
    </row>
    <row r="42" spans="1:13" ht="40.5" customHeight="1">
      <c r="A42" s="190" t="s">
        <v>31</v>
      </c>
      <c r="B42" s="5" t="s">
        <v>206</v>
      </c>
      <c r="C42" s="87" t="s">
        <v>91</v>
      </c>
      <c r="D42" s="87">
        <v>100</v>
      </c>
      <c r="E42" s="38">
        <v>100</v>
      </c>
      <c r="F42" s="38">
        <v>113.2</v>
      </c>
      <c r="G42" s="173">
        <f t="shared" ref="G42:G50" si="2">PRODUCT(F42/E42)</f>
        <v>1.1320000000000001</v>
      </c>
      <c r="H42" s="174"/>
      <c r="I42" s="175"/>
      <c r="J42" s="176"/>
      <c r="K42" s="45"/>
      <c r="L42" s="45"/>
      <c r="M42" s="177"/>
    </row>
    <row r="43" spans="1:13" ht="37.5">
      <c r="A43" s="18" t="s">
        <v>33</v>
      </c>
      <c r="B43" s="10" t="s">
        <v>207</v>
      </c>
      <c r="C43" s="88" t="s">
        <v>91</v>
      </c>
      <c r="D43" s="88">
        <v>83.1</v>
      </c>
      <c r="E43" s="39">
        <v>83.1</v>
      </c>
      <c r="F43" s="39">
        <v>75.819999999999993</v>
      </c>
      <c r="G43" s="77">
        <f t="shared" si="2"/>
        <v>0.91239470517448851</v>
      </c>
      <c r="H43" s="46"/>
      <c r="I43" s="78"/>
      <c r="J43" s="57"/>
      <c r="K43" s="47"/>
      <c r="L43" s="47"/>
      <c r="M43" s="124"/>
    </row>
    <row r="44" spans="1:13" ht="26.25" customHeight="1">
      <c r="A44" s="29" t="s">
        <v>34</v>
      </c>
      <c r="B44" s="10" t="s">
        <v>257</v>
      </c>
      <c r="C44" s="88" t="s">
        <v>95</v>
      </c>
      <c r="D44" s="88">
        <v>0</v>
      </c>
      <c r="E44" s="39">
        <v>25</v>
      </c>
      <c r="F44" s="39">
        <v>25</v>
      </c>
      <c r="G44" s="77">
        <f t="shared" si="2"/>
        <v>1</v>
      </c>
      <c r="H44" s="46"/>
      <c r="I44" s="78"/>
      <c r="J44" s="57"/>
      <c r="K44" s="47"/>
      <c r="L44" s="47"/>
      <c r="M44" s="124"/>
    </row>
    <row r="45" spans="1:13" ht="44.25" customHeight="1">
      <c r="A45" s="18" t="s">
        <v>54</v>
      </c>
      <c r="B45" s="10" t="s">
        <v>208</v>
      </c>
      <c r="C45" s="88" t="s">
        <v>91</v>
      </c>
      <c r="D45" s="88">
        <v>15</v>
      </c>
      <c r="E45" s="39">
        <v>15</v>
      </c>
      <c r="F45" s="39">
        <v>27.2</v>
      </c>
      <c r="G45" s="77">
        <f t="shared" si="2"/>
        <v>1.8133333333333332</v>
      </c>
      <c r="H45" s="46"/>
      <c r="I45" s="78"/>
      <c r="J45" s="57"/>
      <c r="K45" s="47"/>
      <c r="L45" s="47"/>
      <c r="M45" s="124"/>
    </row>
    <row r="46" spans="1:13" ht="41.25" customHeight="1">
      <c r="A46" s="18" t="s">
        <v>117</v>
      </c>
      <c r="B46" s="10" t="s">
        <v>258</v>
      </c>
      <c r="C46" s="88" t="s">
        <v>91</v>
      </c>
      <c r="D46" s="88">
        <v>46</v>
      </c>
      <c r="E46" s="39">
        <v>46</v>
      </c>
      <c r="F46" s="39">
        <v>48</v>
      </c>
      <c r="G46" s="77">
        <f t="shared" si="2"/>
        <v>1.0434782608695652</v>
      </c>
      <c r="H46" s="46"/>
      <c r="I46" s="78"/>
      <c r="J46" s="57"/>
      <c r="K46" s="47"/>
      <c r="L46" s="47"/>
      <c r="M46" s="124"/>
    </row>
    <row r="47" spans="1:13" ht="42" customHeight="1">
      <c r="A47" s="18" t="s">
        <v>55</v>
      </c>
      <c r="B47" s="10" t="s">
        <v>209</v>
      </c>
      <c r="C47" s="88" t="s">
        <v>91</v>
      </c>
      <c r="D47" s="88">
        <v>59.5</v>
      </c>
      <c r="E47" s="39">
        <v>59.5</v>
      </c>
      <c r="F47" s="39">
        <v>63.2</v>
      </c>
      <c r="G47" s="77">
        <f t="shared" si="2"/>
        <v>1.0621848739495798</v>
      </c>
      <c r="H47" s="46"/>
      <c r="I47" s="78"/>
      <c r="J47" s="57"/>
      <c r="K47" s="47"/>
      <c r="L47" s="47"/>
      <c r="M47" s="124"/>
    </row>
    <row r="48" spans="1:13" ht="44.25" customHeight="1">
      <c r="A48" s="18" t="s">
        <v>56</v>
      </c>
      <c r="B48" s="10" t="s">
        <v>259</v>
      </c>
      <c r="C48" s="88" t="s">
        <v>91</v>
      </c>
      <c r="D48" s="88">
        <v>55.7</v>
      </c>
      <c r="E48" s="39">
        <v>55.7</v>
      </c>
      <c r="F48" s="39">
        <v>59.7</v>
      </c>
      <c r="G48" s="77">
        <f t="shared" si="2"/>
        <v>1.0718132854578097</v>
      </c>
      <c r="H48" s="46"/>
      <c r="I48" s="78"/>
      <c r="J48" s="57"/>
      <c r="K48" s="47"/>
      <c r="L48" s="47"/>
      <c r="M48" s="124"/>
    </row>
    <row r="49" spans="1:16" ht="40.5" customHeight="1">
      <c r="A49" s="18" t="s">
        <v>145</v>
      </c>
      <c r="B49" s="10" t="s">
        <v>260</v>
      </c>
      <c r="C49" s="88" t="s">
        <v>91</v>
      </c>
      <c r="D49" s="88">
        <v>100</v>
      </c>
      <c r="E49" s="39">
        <v>100</v>
      </c>
      <c r="F49" s="39">
        <v>100</v>
      </c>
      <c r="G49" s="77">
        <f t="shared" si="2"/>
        <v>1</v>
      </c>
      <c r="H49" s="46"/>
      <c r="I49" s="78"/>
      <c r="J49" s="57"/>
      <c r="K49" s="47"/>
      <c r="L49" s="47"/>
      <c r="M49" s="124"/>
    </row>
    <row r="50" spans="1:16" ht="78.75" customHeight="1" thickBot="1">
      <c r="A50" s="26" t="s">
        <v>111</v>
      </c>
      <c r="B50" s="14" t="s">
        <v>261</v>
      </c>
      <c r="C50" s="111" t="s">
        <v>103</v>
      </c>
      <c r="D50" s="89">
        <v>0</v>
      </c>
      <c r="E50" s="90">
        <v>1262</v>
      </c>
      <c r="F50" s="90">
        <v>0</v>
      </c>
      <c r="G50" s="183">
        <f t="shared" si="2"/>
        <v>0</v>
      </c>
      <c r="H50" s="184"/>
      <c r="I50" s="185"/>
      <c r="J50" s="186"/>
      <c r="K50" s="187"/>
      <c r="L50" s="187"/>
      <c r="M50" s="188"/>
    </row>
    <row r="51" spans="1:16" s="2" customFormat="1" ht="19.5" thickBot="1">
      <c r="A51" s="11">
        <v>2</v>
      </c>
      <c r="B51" s="157" t="s">
        <v>263</v>
      </c>
      <c r="C51" s="158"/>
      <c r="D51" s="158"/>
      <c r="E51" s="158"/>
      <c r="F51" s="158"/>
      <c r="G51" s="85">
        <f>SUM(G52:G70)</f>
        <v>19.261291689853884</v>
      </c>
      <c r="H51" s="191">
        <v>19</v>
      </c>
      <c r="I51" s="82">
        <f>PRODUCT(1/H51)</f>
        <v>5.2631578947368418E-2</v>
      </c>
      <c r="J51" s="74">
        <f>SUM(G51*I51)</f>
        <v>1.013752194202836</v>
      </c>
      <c r="K51" s="74">
        <v>403371.5</v>
      </c>
      <c r="L51" s="74">
        <v>343767.3</v>
      </c>
      <c r="M51" s="144">
        <f>(L51*J51)/K51</f>
        <v>0.8639550753342381</v>
      </c>
      <c r="N51" s="60"/>
      <c r="P51" s="75"/>
    </row>
    <row r="52" spans="1:16" s="2" customFormat="1" ht="47.25" customHeight="1">
      <c r="A52" s="33" t="s">
        <v>3</v>
      </c>
      <c r="B52" s="5" t="s">
        <v>124</v>
      </c>
      <c r="C52" s="87" t="s">
        <v>91</v>
      </c>
      <c r="D52" s="87">
        <v>38.5</v>
      </c>
      <c r="E52" s="38">
        <v>40.5</v>
      </c>
      <c r="F52" s="38">
        <v>41</v>
      </c>
      <c r="G52" s="173">
        <f>PRODUCT(F52/E52)</f>
        <v>1.0123456790123457</v>
      </c>
      <c r="H52" s="38"/>
      <c r="I52" s="79"/>
      <c r="J52" s="41"/>
      <c r="K52" s="38"/>
      <c r="L52" s="38"/>
      <c r="M52" s="38"/>
      <c r="N52" s="60"/>
    </row>
    <row r="53" spans="1:16" s="2" customFormat="1" ht="40.5" customHeight="1">
      <c r="A53" s="4" t="s">
        <v>25</v>
      </c>
      <c r="B53" s="5" t="s">
        <v>264</v>
      </c>
      <c r="C53" s="87" t="s">
        <v>91</v>
      </c>
      <c r="D53" s="87">
        <v>89</v>
      </c>
      <c r="E53" s="38">
        <v>90</v>
      </c>
      <c r="F53" s="38">
        <v>90</v>
      </c>
      <c r="G53" s="77">
        <f>SUM(E53/F53)</f>
        <v>1</v>
      </c>
      <c r="H53" s="39"/>
      <c r="I53" s="80"/>
      <c r="J53" s="50"/>
      <c r="K53" s="39"/>
      <c r="L53" s="39"/>
      <c r="M53" s="39"/>
      <c r="N53" s="60"/>
    </row>
    <row r="54" spans="1:16" s="2" customFormat="1" ht="46.5" customHeight="1">
      <c r="A54" s="4" t="s">
        <v>26</v>
      </c>
      <c r="B54" s="5" t="s">
        <v>265</v>
      </c>
      <c r="C54" s="87" t="s">
        <v>91</v>
      </c>
      <c r="D54" s="87">
        <v>23.4</v>
      </c>
      <c r="E54" s="38">
        <v>24</v>
      </c>
      <c r="F54" s="38">
        <v>25.4</v>
      </c>
      <c r="G54" s="77">
        <f t="shared" ref="G54:G61" si="3">PRODUCT(F54/E54)</f>
        <v>1.0583333333333333</v>
      </c>
      <c r="H54" s="39"/>
      <c r="I54" s="80"/>
      <c r="J54" s="50"/>
      <c r="K54" s="39"/>
      <c r="L54" s="39"/>
      <c r="M54" s="39"/>
      <c r="N54" s="60"/>
    </row>
    <row r="55" spans="1:16" s="2" customFormat="1" ht="40.5" customHeight="1">
      <c r="A55" s="4" t="s">
        <v>27</v>
      </c>
      <c r="B55" s="92" t="s">
        <v>266</v>
      </c>
      <c r="C55" s="87" t="s">
        <v>91</v>
      </c>
      <c r="D55" s="87">
        <v>10.5</v>
      </c>
      <c r="E55" s="38">
        <v>11</v>
      </c>
      <c r="F55" s="38">
        <v>11</v>
      </c>
      <c r="G55" s="77">
        <f t="shared" si="3"/>
        <v>1</v>
      </c>
      <c r="H55" s="39"/>
      <c r="I55" s="80"/>
      <c r="J55" s="50"/>
      <c r="K55" s="39"/>
      <c r="L55" s="39"/>
      <c r="M55" s="39"/>
      <c r="N55" s="60"/>
    </row>
    <row r="56" spans="1:16" s="2" customFormat="1" ht="42" customHeight="1">
      <c r="A56" s="4" t="s">
        <v>4</v>
      </c>
      <c r="B56" s="5" t="s">
        <v>267</v>
      </c>
      <c r="C56" s="87" t="s">
        <v>91</v>
      </c>
      <c r="D56" s="87">
        <v>45.36</v>
      </c>
      <c r="E56" s="38">
        <v>50</v>
      </c>
      <c r="F56" s="38">
        <v>16.100000000000001</v>
      </c>
      <c r="G56" s="77">
        <f t="shared" si="3"/>
        <v>0.32200000000000001</v>
      </c>
      <c r="H56" s="39"/>
      <c r="I56" s="80"/>
      <c r="J56" s="50"/>
      <c r="K56" s="39"/>
      <c r="L56" s="39"/>
      <c r="M56" s="39"/>
      <c r="N56" s="60"/>
    </row>
    <row r="57" spans="1:16" s="2" customFormat="1" ht="81.75" customHeight="1">
      <c r="A57" s="4" t="s">
        <v>2</v>
      </c>
      <c r="B57" s="5" t="s">
        <v>125</v>
      </c>
      <c r="C57" s="87" t="s">
        <v>91</v>
      </c>
      <c r="D57" s="87">
        <v>50</v>
      </c>
      <c r="E57" s="38">
        <v>50.3</v>
      </c>
      <c r="F57" s="38">
        <v>13.4</v>
      </c>
      <c r="G57" s="77">
        <f t="shared" si="3"/>
        <v>0.26640159045725648</v>
      </c>
      <c r="H57" s="39"/>
      <c r="I57" s="80"/>
      <c r="J57" s="50"/>
      <c r="K57" s="39"/>
      <c r="L57" s="39"/>
      <c r="M57" s="39"/>
      <c r="N57" s="60"/>
    </row>
    <row r="58" spans="1:16" s="2" customFormat="1" ht="44.25" customHeight="1">
      <c r="A58" s="4" t="s">
        <v>5</v>
      </c>
      <c r="B58" s="5" t="s">
        <v>126</v>
      </c>
      <c r="C58" s="87" t="s">
        <v>91</v>
      </c>
      <c r="D58" s="87">
        <v>9.5</v>
      </c>
      <c r="E58" s="38">
        <v>11</v>
      </c>
      <c r="F58" s="38">
        <v>11</v>
      </c>
      <c r="G58" s="77">
        <f t="shared" si="3"/>
        <v>1</v>
      </c>
      <c r="H58" s="39"/>
      <c r="I58" s="80"/>
      <c r="J58" s="50"/>
      <c r="K58" s="39"/>
      <c r="L58" s="39"/>
      <c r="M58" s="39"/>
      <c r="N58" s="60"/>
    </row>
    <row r="59" spans="1:16" s="2" customFormat="1" ht="42.75" customHeight="1">
      <c r="A59" s="4" t="s">
        <v>6</v>
      </c>
      <c r="B59" s="5" t="s">
        <v>127</v>
      </c>
      <c r="C59" s="87" t="s">
        <v>91</v>
      </c>
      <c r="D59" s="87">
        <v>44</v>
      </c>
      <c r="E59" s="38">
        <v>47</v>
      </c>
      <c r="F59" s="38">
        <v>47</v>
      </c>
      <c r="G59" s="77">
        <f t="shared" si="3"/>
        <v>1</v>
      </c>
      <c r="H59" s="39"/>
      <c r="I59" s="80"/>
      <c r="J59" s="50"/>
      <c r="K59" s="39"/>
      <c r="L59" s="39"/>
      <c r="M59" s="39"/>
      <c r="N59" s="60"/>
    </row>
    <row r="60" spans="1:16" s="2" customFormat="1" ht="43.5" customHeight="1">
      <c r="A60" s="4" t="s">
        <v>8</v>
      </c>
      <c r="B60" s="5" t="s">
        <v>106</v>
      </c>
      <c r="C60" s="87" t="s">
        <v>91</v>
      </c>
      <c r="D60" s="87">
        <v>77</v>
      </c>
      <c r="E60" s="38">
        <v>81</v>
      </c>
      <c r="F60" s="38">
        <v>83</v>
      </c>
      <c r="G60" s="77">
        <f t="shared" si="3"/>
        <v>1.0246913580246915</v>
      </c>
      <c r="H60" s="39"/>
      <c r="I60" s="80"/>
      <c r="J60" s="50"/>
      <c r="K60" s="39"/>
      <c r="L60" s="39"/>
      <c r="M60" s="39"/>
      <c r="N60" s="60"/>
    </row>
    <row r="61" spans="1:16" s="2" customFormat="1" ht="40.5" customHeight="1">
      <c r="A61" s="4" t="s">
        <v>9</v>
      </c>
      <c r="B61" s="5" t="s">
        <v>268</v>
      </c>
      <c r="C61" s="87" t="s">
        <v>91</v>
      </c>
      <c r="D61" s="87">
        <v>25</v>
      </c>
      <c r="E61" s="38">
        <v>25.3</v>
      </c>
      <c r="F61" s="38">
        <v>25.3</v>
      </c>
      <c r="G61" s="77">
        <f t="shared" si="3"/>
        <v>1</v>
      </c>
      <c r="H61" s="39"/>
      <c r="I61" s="80"/>
      <c r="J61" s="50"/>
      <c r="K61" s="39"/>
      <c r="L61" s="39"/>
      <c r="M61" s="39"/>
      <c r="N61" s="60"/>
    </row>
    <row r="62" spans="1:16" s="2" customFormat="1" ht="56.25">
      <c r="A62" s="4" t="s">
        <v>12</v>
      </c>
      <c r="B62" s="5" t="s">
        <v>269</v>
      </c>
      <c r="C62" s="87" t="s">
        <v>91</v>
      </c>
      <c r="D62" s="87">
        <v>100</v>
      </c>
      <c r="E62" s="38">
        <f>-F62110</f>
        <v>0</v>
      </c>
      <c r="F62" s="38">
        <v>100</v>
      </c>
      <c r="G62" s="77">
        <v>1</v>
      </c>
      <c r="H62" s="39"/>
      <c r="I62" s="80"/>
      <c r="J62" s="50"/>
      <c r="K62" s="39"/>
      <c r="L62" s="39"/>
      <c r="M62" s="39"/>
      <c r="N62" s="60"/>
    </row>
    <row r="63" spans="1:16" s="2" customFormat="1" ht="56.25">
      <c r="A63" s="4" t="s">
        <v>11</v>
      </c>
      <c r="B63" s="5" t="s">
        <v>270</v>
      </c>
      <c r="C63" s="87" t="s">
        <v>91</v>
      </c>
      <c r="D63" s="87">
        <v>100</v>
      </c>
      <c r="E63" s="38">
        <v>0</v>
      </c>
      <c r="F63" s="38">
        <v>100</v>
      </c>
      <c r="G63" s="127">
        <v>1</v>
      </c>
      <c r="H63" s="39"/>
      <c r="I63" s="80"/>
      <c r="J63" s="50"/>
      <c r="K63" s="39"/>
      <c r="L63" s="39"/>
      <c r="M63" s="39"/>
      <c r="N63" s="60"/>
    </row>
    <row r="64" spans="1:16" s="2" customFormat="1" ht="44.25" customHeight="1">
      <c r="A64" s="4" t="s">
        <v>23</v>
      </c>
      <c r="B64" s="5" t="s">
        <v>271</v>
      </c>
      <c r="C64" s="87" t="s">
        <v>91</v>
      </c>
      <c r="D64" s="87">
        <v>37</v>
      </c>
      <c r="E64" s="38">
        <v>37.5</v>
      </c>
      <c r="F64" s="38">
        <v>26.1</v>
      </c>
      <c r="G64" s="127">
        <f t="shared" ref="G64:G67" si="4">PRODUCT(F64/E64)</f>
        <v>0.69600000000000006</v>
      </c>
      <c r="H64" s="39"/>
      <c r="I64" s="80"/>
      <c r="J64" s="50"/>
      <c r="K64" s="39"/>
      <c r="L64" s="39"/>
      <c r="M64" s="39"/>
      <c r="N64" s="60"/>
    </row>
    <row r="65" spans="1:14" s="2" customFormat="1">
      <c r="A65" s="4" t="s">
        <v>10</v>
      </c>
      <c r="B65" s="5" t="s">
        <v>272</v>
      </c>
      <c r="C65" s="87" t="s">
        <v>95</v>
      </c>
      <c r="D65" s="87">
        <v>0</v>
      </c>
      <c r="E65" s="38">
        <v>1</v>
      </c>
      <c r="F65" s="38">
        <v>0</v>
      </c>
      <c r="G65" s="127">
        <f t="shared" si="4"/>
        <v>0</v>
      </c>
      <c r="H65" s="39"/>
      <c r="I65" s="80"/>
      <c r="J65" s="50"/>
      <c r="K65" s="39"/>
      <c r="L65" s="39"/>
      <c r="M65" s="39"/>
      <c r="N65" s="60"/>
    </row>
    <row r="66" spans="1:14" s="2" customFormat="1">
      <c r="A66" s="4" t="s">
        <v>24</v>
      </c>
      <c r="B66" s="5" t="s">
        <v>273</v>
      </c>
      <c r="C66" s="87" t="s">
        <v>95</v>
      </c>
      <c r="D66" s="87">
        <v>0</v>
      </c>
      <c r="E66" s="38">
        <v>1</v>
      </c>
      <c r="F66" s="38">
        <v>0</v>
      </c>
      <c r="G66" s="127">
        <f t="shared" si="4"/>
        <v>0</v>
      </c>
      <c r="H66" s="39"/>
      <c r="I66" s="80"/>
      <c r="J66" s="50"/>
      <c r="K66" s="39"/>
      <c r="L66" s="39"/>
      <c r="M66" s="39"/>
      <c r="N66" s="60"/>
    </row>
    <row r="67" spans="1:14" s="2" customFormat="1" ht="37.5">
      <c r="A67" s="4" t="s">
        <v>156</v>
      </c>
      <c r="B67" s="5" t="s">
        <v>274</v>
      </c>
      <c r="C67" s="87" t="s">
        <v>95</v>
      </c>
      <c r="D67" s="87">
        <v>0</v>
      </c>
      <c r="E67" s="38">
        <v>1</v>
      </c>
      <c r="F67" s="38">
        <v>1</v>
      </c>
      <c r="G67" s="127">
        <f t="shared" si="4"/>
        <v>1</v>
      </c>
      <c r="H67" s="39"/>
      <c r="I67" s="80"/>
      <c r="J67" s="50"/>
      <c r="K67" s="39"/>
      <c r="L67" s="39"/>
      <c r="M67" s="39"/>
      <c r="N67" s="60"/>
    </row>
    <row r="68" spans="1:14" s="2" customFormat="1">
      <c r="A68" s="4" t="s">
        <v>157</v>
      </c>
      <c r="B68" s="5" t="s">
        <v>107</v>
      </c>
      <c r="C68" s="87" t="s">
        <v>91</v>
      </c>
      <c r="D68" s="87">
        <v>100</v>
      </c>
      <c r="E68" s="38">
        <v>0</v>
      </c>
      <c r="F68" s="38">
        <v>100</v>
      </c>
      <c r="G68" s="127">
        <v>1</v>
      </c>
      <c r="H68" s="39"/>
      <c r="I68" s="80"/>
      <c r="J68" s="50"/>
      <c r="K68" s="39"/>
      <c r="L68" s="39"/>
      <c r="M68" s="39"/>
      <c r="N68" s="60"/>
    </row>
    <row r="69" spans="1:14" s="2" customFormat="1" ht="64.5" customHeight="1">
      <c r="A69" s="4" t="s">
        <v>131</v>
      </c>
      <c r="B69" s="5" t="s">
        <v>180</v>
      </c>
      <c r="C69" s="87" t="s">
        <v>276</v>
      </c>
      <c r="D69" s="87">
        <v>406.15</v>
      </c>
      <c r="E69" s="38">
        <v>407.2</v>
      </c>
      <c r="F69" s="38">
        <v>418.72</v>
      </c>
      <c r="G69" s="77">
        <f>PRODUCT(F69/E69)</f>
        <v>1.0282907662082517</v>
      </c>
      <c r="H69" s="39"/>
      <c r="I69" s="80"/>
      <c r="J69" s="50"/>
      <c r="K69" s="39"/>
      <c r="L69" s="39"/>
      <c r="M69" s="39"/>
      <c r="N69" s="60"/>
    </row>
    <row r="70" spans="1:14" s="2" customFormat="1" ht="38.25" thickBot="1">
      <c r="A70" s="68" t="s">
        <v>275</v>
      </c>
      <c r="B70" s="6" t="s">
        <v>277</v>
      </c>
      <c r="C70" s="115" t="s">
        <v>91</v>
      </c>
      <c r="D70" s="115">
        <v>29.9</v>
      </c>
      <c r="E70" s="84">
        <v>30.66</v>
      </c>
      <c r="F70" s="84">
        <v>148.80000000000001</v>
      </c>
      <c r="G70" s="183">
        <f>PRODUCT(F70/E70)</f>
        <v>4.8532289628180045</v>
      </c>
      <c r="H70" s="90"/>
      <c r="I70" s="81"/>
      <c r="J70" s="70"/>
      <c r="K70" s="90"/>
      <c r="L70" s="90"/>
      <c r="M70" s="90"/>
      <c r="N70" s="60"/>
    </row>
    <row r="71" spans="1:14" ht="19.5" thickBot="1">
      <c r="A71" s="7" t="s">
        <v>2</v>
      </c>
      <c r="B71" s="153" t="s">
        <v>278</v>
      </c>
      <c r="C71" s="149"/>
      <c r="D71" s="149"/>
      <c r="E71" s="149"/>
      <c r="F71" s="149"/>
      <c r="G71" s="85">
        <f>SUM(G72+G87+G89+G100)</f>
        <v>34.194319652192391</v>
      </c>
      <c r="H71" s="172">
        <f>SUM(H72+H87+H89+H100)</f>
        <v>28</v>
      </c>
      <c r="I71" s="82">
        <f>PRODUCT(1/H71)</f>
        <v>3.5714285714285712E-2</v>
      </c>
      <c r="J71" s="74">
        <f>SUM(G71*I71)</f>
        <v>1.2212257018640138</v>
      </c>
      <c r="K71" s="74">
        <f>SUM(K72+K87+K89+K100)</f>
        <v>216657.3</v>
      </c>
      <c r="L71" s="74">
        <f>SUM(L72+L87+L89+L100)</f>
        <v>211835.4</v>
      </c>
      <c r="M71" s="144">
        <f>(L71*J71)/K71</f>
        <v>1.1940462428205472</v>
      </c>
    </row>
    <row r="72" spans="1:14" ht="19.5" thickBot="1">
      <c r="A72" s="166" t="s">
        <v>31</v>
      </c>
      <c r="B72" s="154" t="s">
        <v>279</v>
      </c>
      <c r="C72" s="155"/>
      <c r="D72" s="155"/>
      <c r="E72" s="155"/>
      <c r="F72" s="155"/>
      <c r="G72" s="178">
        <f>SUM(G73:G86)</f>
        <v>18.499270147241894</v>
      </c>
      <c r="H72" s="192" t="s">
        <v>156</v>
      </c>
      <c r="I72" s="180">
        <f>PRODUCT(1/H72)</f>
        <v>7.1428571428571425E-2</v>
      </c>
      <c r="J72" s="181">
        <f>SUM(G72*I72)</f>
        <v>1.3213764390887066</v>
      </c>
      <c r="K72" s="181">
        <v>206744.3</v>
      </c>
      <c r="L72" s="181">
        <v>201855.4</v>
      </c>
      <c r="M72" s="182">
        <f>(L72*J72)/K72</f>
        <v>1.2901297383426122</v>
      </c>
    </row>
    <row r="73" spans="1:14" ht="23.25" customHeight="1">
      <c r="A73" s="33" t="s">
        <v>25</v>
      </c>
      <c r="B73" s="8" t="s">
        <v>280</v>
      </c>
      <c r="C73" s="33" t="s">
        <v>91</v>
      </c>
      <c r="D73" s="33" t="s">
        <v>281</v>
      </c>
      <c r="E73" s="48" t="s">
        <v>282</v>
      </c>
      <c r="F73" s="48" t="s">
        <v>283</v>
      </c>
      <c r="G73" s="76">
        <f t="shared" ref="G73:G103" si="5">PRODUCT(F73/E73)</f>
        <v>1.001980198019802</v>
      </c>
      <c r="H73" s="48"/>
      <c r="I73" s="79"/>
      <c r="J73" s="41"/>
      <c r="K73" s="48"/>
      <c r="L73" s="48"/>
      <c r="M73" s="48"/>
    </row>
    <row r="74" spans="1:14" ht="23.25" customHeight="1">
      <c r="A74" s="33" t="s">
        <v>26</v>
      </c>
      <c r="B74" s="8" t="s">
        <v>284</v>
      </c>
      <c r="C74" s="33" t="s">
        <v>91</v>
      </c>
      <c r="D74" s="33" t="s">
        <v>285</v>
      </c>
      <c r="E74" s="48" t="s">
        <v>286</v>
      </c>
      <c r="F74" s="48" t="s">
        <v>287</v>
      </c>
      <c r="G74" s="127">
        <f t="shared" si="5"/>
        <v>4.2406250000000005</v>
      </c>
      <c r="H74" s="49"/>
      <c r="I74" s="80"/>
      <c r="J74" s="50"/>
      <c r="K74" s="49"/>
      <c r="L74" s="49"/>
      <c r="M74" s="49"/>
    </row>
    <row r="75" spans="1:14" ht="23.25" customHeight="1">
      <c r="A75" s="33" t="s">
        <v>27</v>
      </c>
      <c r="B75" s="8" t="s">
        <v>288</v>
      </c>
      <c r="C75" s="33" t="s">
        <v>103</v>
      </c>
      <c r="D75" s="33" t="s">
        <v>289</v>
      </c>
      <c r="E75" s="48" t="s">
        <v>290</v>
      </c>
      <c r="F75" s="48" t="s">
        <v>291</v>
      </c>
      <c r="G75" s="127">
        <f t="shared" si="5"/>
        <v>1.0492315081652257</v>
      </c>
      <c r="H75" s="49"/>
      <c r="I75" s="80"/>
      <c r="J75" s="50"/>
      <c r="K75" s="49"/>
      <c r="L75" s="49"/>
      <c r="M75" s="49"/>
    </row>
    <row r="76" spans="1:14">
      <c r="A76" s="33" t="s">
        <v>35</v>
      </c>
      <c r="B76" s="8" t="s">
        <v>292</v>
      </c>
      <c r="C76" s="33" t="s">
        <v>293</v>
      </c>
      <c r="D76" s="33" t="s">
        <v>294</v>
      </c>
      <c r="E76" s="48" t="s">
        <v>295</v>
      </c>
      <c r="F76" s="48" t="s">
        <v>4</v>
      </c>
      <c r="G76" s="127">
        <f t="shared" si="5"/>
        <v>1.1111111111111112</v>
      </c>
      <c r="H76" s="49"/>
      <c r="I76" s="80"/>
      <c r="J76" s="50"/>
      <c r="K76" s="49"/>
      <c r="L76" s="49"/>
      <c r="M76" s="49"/>
    </row>
    <row r="77" spans="1:14" ht="37.5">
      <c r="A77" s="33" t="s">
        <v>36</v>
      </c>
      <c r="B77" s="8" t="s">
        <v>296</v>
      </c>
      <c r="C77" s="33" t="s">
        <v>91</v>
      </c>
      <c r="D77" s="33" t="s">
        <v>212</v>
      </c>
      <c r="E77" s="48" t="s">
        <v>211</v>
      </c>
      <c r="F77" s="48" t="s">
        <v>211</v>
      </c>
      <c r="G77" s="127">
        <f t="shared" si="5"/>
        <v>1</v>
      </c>
      <c r="H77" s="49"/>
      <c r="I77" s="80"/>
      <c r="J77" s="50"/>
      <c r="K77" s="49"/>
      <c r="L77" s="49"/>
      <c r="M77" s="49"/>
    </row>
    <row r="78" spans="1:14" ht="22.5" customHeight="1">
      <c r="A78" s="33" t="s">
        <v>58</v>
      </c>
      <c r="B78" s="44" t="s">
        <v>297</v>
      </c>
      <c r="C78" s="33" t="s">
        <v>95</v>
      </c>
      <c r="D78" s="33" t="s">
        <v>94</v>
      </c>
      <c r="E78" s="48" t="s">
        <v>3</v>
      </c>
      <c r="F78" s="48" t="s">
        <v>3</v>
      </c>
      <c r="G78" s="127">
        <f t="shared" si="5"/>
        <v>1</v>
      </c>
      <c r="H78" s="49"/>
      <c r="I78" s="80"/>
      <c r="J78" s="50"/>
      <c r="K78" s="49"/>
      <c r="L78" s="49"/>
      <c r="M78" s="49"/>
    </row>
    <row r="79" spans="1:14" ht="27" customHeight="1">
      <c r="A79" s="33" t="s">
        <v>63</v>
      </c>
      <c r="B79" s="44" t="s">
        <v>298</v>
      </c>
      <c r="C79" s="33" t="s">
        <v>91</v>
      </c>
      <c r="D79" s="33" t="s">
        <v>6</v>
      </c>
      <c r="E79" s="48" t="s">
        <v>22</v>
      </c>
      <c r="F79" s="48" t="s">
        <v>22</v>
      </c>
      <c r="G79" s="127">
        <f t="shared" si="5"/>
        <v>1</v>
      </c>
      <c r="H79" s="49"/>
      <c r="I79" s="80"/>
      <c r="J79" s="50"/>
      <c r="K79" s="49"/>
      <c r="L79" s="49"/>
      <c r="M79" s="49"/>
    </row>
    <row r="80" spans="1:14" ht="43.5" customHeight="1">
      <c r="A80" s="33" t="s">
        <v>64</v>
      </c>
      <c r="B80" s="44" t="s">
        <v>299</v>
      </c>
      <c r="C80" s="33" t="s">
        <v>91</v>
      </c>
      <c r="D80" s="33" t="s">
        <v>187</v>
      </c>
      <c r="E80" s="48" t="s">
        <v>300</v>
      </c>
      <c r="F80" s="48" t="s">
        <v>93</v>
      </c>
      <c r="G80" s="127">
        <f t="shared" si="5"/>
        <v>1.2820512820512822</v>
      </c>
      <c r="H80" s="49"/>
      <c r="I80" s="80"/>
      <c r="J80" s="50"/>
      <c r="K80" s="49"/>
      <c r="L80" s="49"/>
      <c r="M80" s="49"/>
    </row>
    <row r="81" spans="1:13" ht="45" customHeight="1">
      <c r="A81" s="33" t="s">
        <v>66</v>
      </c>
      <c r="B81" s="44" t="s">
        <v>301</v>
      </c>
      <c r="C81" s="33" t="s">
        <v>91</v>
      </c>
      <c r="D81" s="33" t="s">
        <v>210</v>
      </c>
      <c r="E81" s="48" t="s">
        <v>302</v>
      </c>
      <c r="F81" s="48" t="s">
        <v>303</v>
      </c>
      <c r="G81" s="127">
        <f t="shared" si="5"/>
        <v>1.0212765957446808</v>
      </c>
      <c r="H81" s="49"/>
      <c r="I81" s="80"/>
      <c r="J81" s="50"/>
      <c r="K81" s="49"/>
      <c r="L81" s="49"/>
      <c r="M81" s="49"/>
    </row>
    <row r="82" spans="1:13" ht="198" customHeight="1">
      <c r="A82" s="33" t="s">
        <v>71</v>
      </c>
      <c r="B82" s="44" t="s">
        <v>304</v>
      </c>
      <c r="C82" s="33" t="s">
        <v>95</v>
      </c>
      <c r="D82" s="33" t="s">
        <v>94</v>
      </c>
      <c r="E82" s="48" t="s">
        <v>3</v>
      </c>
      <c r="F82" s="48" t="s">
        <v>94</v>
      </c>
      <c r="G82" s="127">
        <f t="shared" si="5"/>
        <v>0</v>
      </c>
      <c r="H82" s="49"/>
      <c r="I82" s="80"/>
      <c r="J82" s="50"/>
      <c r="K82" s="49"/>
      <c r="L82" s="49"/>
      <c r="M82" s="49"/>
    </row>
    <row r="83" spans="1:13" ht="41.25" customHeight="1">
      <c r="A83" s="4" t="s">
        <v>72</v>
      </c>
      <c r="B83" s="9" t="s">
        <v>305</v>
      </c>
      <c r="C83" s="4" t="s">
        <v>91</v>
      </c>
      <c r="D83" s="4" t="s">
        <v>306</v>
      </c>
      <c r="E83" s="49" t="s">
        <v>307</v>
      </c>
      <c r="F83" s="49" t="s">
        <v>308</v>
      </c>
      <c r="G83" s="127">
        <f t="shared" si="5"/>
        <v>3.0097087378640777</v>
      </c>
      <c r="H83" s="49"/>
      <c r="I83" s="80"/>
      <c r="J83" s="50"/>
      <c r="K83" s="49"/>
      <c r="L83" s="49"/>
      <c r="M83" s="49"/>
    </row>
    <row r="84" spans="1:13" ht="39.75" customHeight="1">
      <c r="A84" s="4" t="s">
        <v>121</v>
      </c>
      <c r="B84" s="9" t="s">
        <v>309</v>
      </c>
      <c r="C84" s="4" t="s">
        <v>91</v>
      </c>
      <c r="D84" s="4" t="s">
        <v>310</v>
      </c>
      <c r="E84" s="49" t="s">
        <v>311</v>
      </c>
      <c r="F84" s="49" t="s">
        <v>311</v>
      </c>
      <c r="G84" s="127">
        <f t="shared" si="5"/>
        <v>1</v>
      </c>
      <c r="H84" s="49"/>
      <c r="I84" s="80"/>
      <c r="J84" s="50"/>
      <c r="K84" s="49"/>
      <c r="L84" s="49"/>
      <c r="M84" s="49"/>
    </row>
    <row r="85" spans="1:13" ht="65.25" customHeight="1">
      <c r="A85" s="4" t="s">
        <v>171</v>
      </c>
      <c r="B85" s="9" t="s">
        <v>312</v>
      </c>
      <c r="C85" s="4" t="s">
        <v>91</v>
      </c>
      <c r="D85" s="4" t="s">
        <v>313</v>
      </c>
      <c r="E85" s="49" t="s">
        <v>9</v>
      </c>
      <c r="F85" s="49" t="s">
        <v>6</v>
      </c>
      <c r="G85" s="127">
        <f t="shared" si="5"/>
        <v>0.7142857142857143</v>
      </c>
      <c r="H85" s="49"/>
      <c r="I85" s="80"/>
      <c r="J85" s="50"/>
      <c r="K85" s="49"/>
      <c r="L85" s="49"/>
      <c r="M85" s="49"/>
    </row>
    <row r="86" spans="1:13" ht="64.5" customHeight="1" thickBot="1">
      <c r="A86" s="68" t="s">
        <v>74</v>
      </c>
      <c r="B86" s="193" t="s">
        <v>314</v>
      </c>
      <c r="C86" s="68" t="s">
        <v>95</v>
      </c>
      <c r="D86" s="68" t="s">
        <v>93</v>
      </c>
      <c r="E86" s="51" t="s">
        <v>93</v>
      </c>
      <c r="F86" s="51" t="s">
        <v>315</v>
      </c>
      <c r="G86" s="143">
        <f t="shared" si="5"/>
        <v>1.069</v>
      </c>
      <c r="H86" s="51"/>
      <c r="I86" s="81"/>
      <c r="J86" s="70"/>
      <c r="K86" s="51"/>
      <c r="L86" s="51"/>
      <c r="M86" s="51"/>
    </row>
    <row r="87" spans="1:13" ht="19.5" thickBot="1">
      <c r="A87" s="13" t="s">
        <v>33</v>
      </c>
      <c r="B87" s="156" t="s">
        <v>316</v>
      </c>
      <c r="C87" s="155"/>
      <c r="D87" s="155"/>
      <c r="E87" s="155"/>
      <c r="F87" s="155"/>
      <c r="G87" s="178">
        <f>SUM(G88)</f>
        <v>1.0666666666666667</v>
      </c>
      <c r="H87" s="192" t="s">
        <v>3</v>
      </c>
      <c r="I87" s="180">
        <f>PRODUCT(1/H87)</f>
        <v>1</v>
      </c>
      <c r="J87" s="181">
        <f>SUM(G87*I87)</f>
        <v>1.0666666666666667</v>
      </c>
      <c r="K87" s="181">
        <v>230</v>
      </c>
      <c r="L87" s="181">
        <v>199</v>
      </c>
      <c r="M87" s="182">
        <f>(L87*J87)/K87</f>
        <v>0.92289855072463767</v>
      </c>
    </row>
    <row r="88" spans="1:13" ht="23.25" customHeight="1" thickBot="1">
      <c r="A88" s="65" t="s">
        <v>28</v>
      </c>
      <c r="B88" s="93" t="s">
        <v>317</v>
      </c>
      <c r="C88" s="65" t="s">
        <v>318</v>
      </c>
      <c r="D88" s="65" t="s">
        <v>3</v>
      </c>
      <c r="E88" s="194" t="s">
        <v>211</v>
      </c>
      <c r="F88" s="194" t="s">
        <v>294</v>
      </c>
      <c r="G88" s="195">
        <f t="shared" si="5"/>
        <v>1.0666666666666667</v>
      </c>
      <c r="H88" s="194"/>
      <c r="I88" s="196"/>
      <c r="J88" s="197"/>
      <c r="K88" s="194"/>
      <c r="L88" s="194"/>
      <c r="M88" s="194"/>
    </row>
    <row r="89" spans="1:13" ht="19.5" thickBot="1">
      <c r="A89" s="13" t="s">
        <v>34</v>
      </c>
      <c r="B89" s="156" t="s">
        <v>319</v>
      </c>
      <c r="C89" s="155"/>
      <c r="D89" s="155"/>
      <c r="E89" s="155"/>
      <c r="F89" s="155"/>
      <c r="G89" s="178">
        <f>SUM(G90:G99)</f>
        <v>12.133333333333333</v>
      </c>
      <c r="H89" s="192" t="s">
        <v>22</v>
      </c>
      <c r="I89" s="180">
        <f>PRODUCT(1/H89)</f>
        <v>0.1</v>
      </c>
      <c r="J89" s="181">
        <f>SUM(G89*I89)</f>
        <v>1.2133333333333334</v>
      </c>
      <c r="K89" s="181">
        <v>9683</v>
      </c>
      <c r="L89" s="181">
        <v>9781</v>
      </c>
      <c r="M89" s="182">
        <f>(L89*J89)/K89</f>
        <v>1.2256132741230337</v>
      </c>
    </row>
    <row r="90" spans="1:13" ht="42.75" customHeight="1">
      <c r="A90" s="33" t="s">
        <v>31</v>
      </c>
      <c r="B90" s="8" t="s">
        <v>320</v>
      </c>
      <c r="C90" s="33" t="s">
        <v>91</v>
      </c>
      <c r="D90" s="33" t="s">
        <v>131</v>
      </c>
      <c r="E90" s="48" t="s">
        <v>321</v>
      </c>
      <c r="F90" s="48" t="s">
        <v>143</v>
      </c>
      <c r="G90" s="76">
        <f t="shared" si="5"/>
        <v>1.05</v>
      </c>
      <c r="H90" s="48"/>
      <c r="I90" s="79"/>
      <c r="J90" s="41"/>
      <c r="K90" s="48"/>
      <c r="L90" s="48"/>
      <c r="M90" s="48"/>
    </row>
    <row r="91" spans="1:13" ht="60.75" customHeight="1">
      <c r="A91" s="33" t="s">
        <v>33</v>
      </c>
      <c r="B91" s="8" t="s">
        <v>322</v>
      </c>
      <c r="C91" s="91" t="s">
        <v>325</v>
      </c>
      <c r="D91" s="33" t="s">
        <v>94</v>
      </c>
      <c r="E91" s="48" t="s">
        <v>323</v>
      </c>
      <c r="F91" s="48" t="s">
        <v>324</v>
      </c>
      <c r="G91" s="127">
        <f t="shared" si="5"/>
        <v>0.66666666666666663</v>
      </c>
      <c r="H91" s="49"/>
      <c r="I91" s="80"/>
      <c r="J91" s="50"/>
      <c r="K91" s="49"/>
      <c r="L91" s="49"/>
      <c r="M91" s="49"/>
    </row>
    <row r="92" spans="1:13">
      <c r="A92" s="33" t="s">
        <v>34</v>
      </c>
      <c r="B92" s="8" t="s">
        <v>326</v>
      </c>
      <c r="C92" s="33" t="s">
        <v>91</v>
      </c>
      <c r="D92" s="33" t="s">
        <v>94</v>
      </c>
      <c r="E92" s="48" t="s">
        <v>22</v>
      </c>
      <c r="F92" s="48" t="s">
        <v>22</v>
      </c>
      <c r="G92" s="127">
        <f t="shared" si="5"/>
        <v>1</v>
      </c>
      <c r="H92" s="49"/>
      <c r="I92" s="80"/>
      <c r="J92" s="50"/>
      <c r="K92" s="49"/>
      <c r="L92" s="49"/>
      <c r="M92" s="49"/>
    </row>
    <row r="93" spans="1:13" ht="37.5">
      <c r="A93" s="33" t="s">
        <v>54</v>
      </c>
      <c r="B93" s="8" t="s">
        <v>327</v>
      </c>
      <c r="C93" s="33" t="s">
        <v>91</v>
      </c>
      <c r="D93" s="33" t="s">
        <v>94</v>
      </c>
      <c r="E93" s="48" t="s">
        <v>22</v>
      </c>
      <c r="F93" s="48" t="s">
        <v>131</v>
      </c>
      <c r="G93" s="127">
        <f t="shared" si="5"/>
        <v>1.7</v>
      </c>
      <c r="H93" s="49"/>
      <c r="I93" s="80"/>
      <c r="J93" s="50"/>
      <c r="K93" s="49"/>
      <c r="L93" s="49"/>
      <c r="M93" s="49"/>
    </row>
    <row r="94" spans="1:13" ht="24.75" customHeight="1">
      <c r="A94" s="4" t="s">
        <v>117</v>
      </c>
      <c r="B94" s="9" t="s">
        <v>328</v>
      </c>
      <c r="C94" s="33" t="s">
        <v>91</v>
      </c>
      <c r="D94" s="4" t="s">
        <v>94</v>
      </c>
      <c r="E94" s="49" t="s">
        <v>130</v>
      </c>
      <c r="F94" s="49" t="s">
        <v>130</v>
      </c>
      <c r="G94" s="127">
        <f t="shared" si="5"/>
        <v>1</v>
      </c>
      <c r="H94" s="49"/>
      <c r="I94" s="80"/>
      <c r="J94" s="50"/>
      <c r="K94" s="49"/>
      <c r="L94" s="49"/>
      <c r="M94" s="49"/>
    </row>
    <row r="95" spans="1:13" ht="22.5" customHeight="1">
      <c r="A95" s="4" t="s">
        <v>55</v>
      </c>
      <c r="B95" s="9" t="s">
        <v>329</v>
      </c>
      <c r="C95" s="4" t="s">
        <v>190</v>
      </c>
      <c r="D95" s="4" t="s">
        <v>120</v>
      </c>
      <c r="E95" s="49" t="s">
        <v>120</v>
      </c>
      <c r="F95" s="49" t="s">
        <v>120</v>
      </c>
      <c r="G95" s="127">
        <f t="shared" si="5"/>
        <v>1</v>
      </c>
      <c r="H95" s="49"/>
      <c r="I95" s="80"/>
      <c r="J95" s="50"/>
      <c r="K95" s="49"/>
      <c r="L95" s="49"/>
      <c r="M95" s="49"/>
    </row>
    <row r="96" spans="1:13" ht="44.25" customHeight="1">
      <c r="A96" s="4" t="s">
        <v>56</v>
      </c>
      <c r="B96" s="42" t="s">
        <v>330</v>
      </c>
      <c r="C96" s="33" t="s">
        <v>91</v>
      </c>
      <c r="D96" s="4" t="s">
        <v>8</v>
      </c>
      <c r="E96" s="49" t="s">
        <v>10</v>
      </c>
      <c r="F96" s="49" t="s">
        <v>331</v>
      </c>
      <c r="G96" s="127">
        <f t="shared" si="5"/>
        <v>1.0166666666666666</v>
      </c>
      <c r="H96" s="49"/>
      <c r="I96" s="80"/>
      <c r="J96" s="50"/>
      <c r="K96" s="49"/>
      <c r="L96" s="49"/>
      <c r="M96" s="49"/>
    </row>
    <row r="97" spans="1:13" ht="56.25">
      <c r="A97" s="4" t="s">
        <v>145</v>
      </c>
      <c r="B97" s="9" t="s">
        <v>332</v>
      </c>
      <c r="C97" s="33" t="s">
        <v>91</v>
      </c>
      <c r="D97" s="4" t="s">
        <v>11</v>
      </c>
      <c r="E97" s="49" t="s">
        <v>22</v>
      </c>
      <c r="F97" s="49" t="s">
        <v>10</v>
      </c>
      <c r="G97" s="127">
        <f t="shared" si="5"/>
        <v>1.2</v>
      </c>
      <c r="H97" s="49"/>
      <c r="I97" s="80"/>
      <c r="J97" s="50"/>
      <c r="K97" s="49"/>
      <c r="L97" s="49"/>
      <c r="M97" s="49"/>
    </row>
    <row r="98" spans="1:13" ht="75" customHeight="1">
      <c r="A98" s="4" t="s">
        <v>111</v>
      </c>
      <c r="B98" s="42" t="s">
        <v>333</v>
      </c>
      <c r="C98" s="33" t="s">
        <v>91</v>
      </c>
      <c r="D98" s="4" t="s">
        <v>130</v>
      </c>
      <c r="E98" s="49" t="s">
        <v>5</v>
      </c>
      <c r="F98" s="49" t="s">
        <v>22</v>
      </c>
      <c r="G98" s="127">
        <f t="shared" si="5"/>
        <v>2.5</v>
      </c>
      <c r="H98" s="49"/>
      <c r="I98" s="80"/>
      <c r="J98" s="50"/>
      <c r="K98" s="49"/>
      <c r="L98" s="49"/>
      <c r="M98" s="49"/>
    </row>
    <row r="99" spans="1:13" ht="47.25" customHeight="1" thickBot="1">
      <c r="A99" s="68" t="s">
        <v>57</v>
      </c>
      <c r="B99" s="69" t="s">
        <v>132</v>
      </c>
      <c r="C99" s="65" t="s">
        <v>91</v>
      </c>
      <c r="D99" s="68" t="s">
        <v>93</v>
      </c>
      <c r="E99" s="51" t="s">
        <v>93</v>
      </c>
      <c r="F99" s="51" t="s">
        <v>93</v>
      </c>
      <c r="G99" s="143">
        <f t="shared" si="5"/>
        <v>1</v>
      </c>
      <c r="H99" s="51"/>
      <c r="I99" s="81"/>
      <c r="J99" s="70"/>
      <c r="K99" s="51"/>
      <c r="L99" s="51"/>
      <c r="M99" s="49"/>
    </row>
    <row r="100" spans="1:13" ht="120.75" customHeight="1" thickBot="1">
      <c r="A100" s="13" t="s">
        <v>54</v>
      </c>
      <c r="B100" s="156" t="s">
        <v>334</v>
      </c>
      <c r="C100" s="155"/>
      <c r="D100" s="155"/>
      <c r="E100" s="155"/>
      <c r="F100" s="155"/>
      <c r="G100" s="178">
        <f>SUM(G101:G103)</f>
        <v>2.495049504950495</v>
      </c>
      <c r="H100" s="192" t="s">
        <v>2</v>
      </c>
      <c r="I100" s="180">
        <f>PRODUCT(1/H100)</f>
        <v>0.33333333333333331</v>
      </c>
      <c r="J100" s="181">
        <f>SUM(G100*I100)</f>
        <v>0.83168316831683164</v>
      </c>
      <c r="K100" s="192" t="s">
        <v>94</v>
      </c>
      <c r="L100" s="199" t="s">
        <v>94</v>
      </c>
      <c r="M100" s="198" t="s">
        <v>593</v>
      </c>
    </row>
    <row r="101" spans="1:13" ht="23.25" customHeight="1" thickBot="1">
      <c r="A101" s="12" t="s">
        <v>37</v>
      </c>
      <c r="B101" s="8" t="s">
        <v>335</v>
      </c>
      <c r="C101" s="48" t="s">
        <v>104</v>
      </c>
      <c r="D101" s="33" t="s">
        <v>3</v>
      </c>
      <c r="E101" s="48" t="s">
        <v>3</v>
      </c>
      <c r="F101" s="48" t="s">
        <v>3</v>
      </c>
      <c r="G101" s="76">
        <f t="shared" si="5"/>
        <v>1</v>
      </c>
      <c r="H101" s="48"/>
      <c r="I101" s="79"/>
      <c r="J101" s="41"/>
      <c r="K101" s="48"/>
      <c r="L101" s="48"/>
      <c r="M101" s="159"/>
    </row>
    <row r="102" spans="1:13" ht="42" customHeight="1">
      <c r="A102" s="20" t="s">
        <v>38</v>
      </c>
      <c r="B102" s="9" t="s">
        <v>336</v>
      </c>
      <c r="C102" s="49" t="s">
        <v>91</v>
      </c>
      <c r="D102" s="4" t="s">
        <v>93</v>
      </c>
      <c r="E102" s="49" t="s">
        <v>282</v>
      </c>
      <c r="F102" s="49" t="s">
        <v>108</v>
      </c>
      <c r="G102" s="127">
        <f t="shared" si="5"/>
        <v>0.49504950495049505</v>
      </c>
      <c r="H102" s="49"/>
      <c r="I102" s="80"/>
      <c r="J102" s="50"/>
      <c r="K102" s="49"/>
      <c r="L102" s="49"/>
      <c r="M102" s="159"/>
    </row>
    <row r="103" spans="1:13" ht="33.75" customHeight="1" thickBot="1">
      <c r="A103" s="68" t="s">
        <v>112</v>
      </c>
      <c r="B103" s="69" t="s">
        <v>337</v>
      </c>
      <c r="C103" s="51" t="s">
        <v>91</v>
      </c>
      <c r="D103" s="68" t="s">
        <v>93</v>
      </c>
      <c r="E103" s="51" t="s">
        <v>93</v>
      </c>
      <c r="F103" s="51" t="s">
        <v>93</v>
      </c>
      <c r="G103" s="143">
        <f t="shared" si="5"/>
        <v>1</v>
      </c>
      <c r="H103" s="51"/>
      <c r="I103" s="81"/>
      <c r="J103" s="70"/>
      <c r="K103" s="51"/>
      <c r="L103" s="51"/>
      <c r="M103" s="160"/>
    </row>
    <row r="104" spans="1:13" ht="19.5" customHeight="1" thickBot="1">
      <c r="A104" s="7" t="s">
        <v>5</v>
      </c>
      <c r="B104" s="153" t="s">
        <v>338</v>
      </c>
      <c r="C104" s="149"/>
      <c r="D104" s="149"/>
      <c r="E104" s="149"/>
      <c r="F104" s="149"/>
      <c r="G104" s="85">
        <f>SUM(G105:G124)</f>
        <v>15.419883299187468</v>
      </c>
      <c r="H104" s="71" t="s">
        <v>321</v>
      </c>
      <c r="I104" s="82">
        <f>PRODUCT(1/H104)</f>
        <v>0.05</v>
      </c>
      <c r="J104" s="74">
        <f>SUM(G104*I104)</f>
        <v>0.77099416495937345</v>
      </c>
      <c r="K104" s="74">
        <v>71629.399999999994</v>
      </c>
      <c r="L104" s="74">
        <v>83456.5</v>
      </c>
      <c r="M104" s="144">
        <f>(L104*J104)/K104</f>
        <v>0.89829699156955045</v>
      </c>
    </row>
    <row r="105" spans="1:13" ht="120.75" customHeight="1">
      <c r="A105" s="33" t="s">
        <v>3</v>
      </c>
      <c r="B105" s="5" t="s">
        <v>339</v>
      </c>
      <c r="C105" s="33" t="s">
        <v>91</v>
      </c>
      <c r="D105" s="33" t="s">
        <v>340</v>
      </c>
      <c r="E105" s="48" t="s">
        <v>182</v>
      </c>
      <c r="F105" s="48" t="s">
        <v>129</v>
      </c>
      <c r="G105" s="76">
        <f t="shared" ref="G105:G144" si="6">PRODUCT(F105/E105)</f>
        <v>0.84210526315789469</v>
      </c>
      <c r="H105" s="48"/>
      <c r="I105" s="79"/>
      <c r="J105" s="41"/>
      <c r="K105" s="48"/>
      <c r="L105" s="48"/>
      <c r="M105" s="48"/>
    </row>
    <row r="106" spans="1:13">
      <c r="A106" s="4" t="s">
        <v>28</v>
      </c>
      <c r="B106" s="35" t="s">
        <v>590</v>
      </c>
      <c r="C106" s="33" t="s">
        <v>95</v>
      </c>
      <c r="D106" s="4" t="s">
        <v>341</v>
      </c>
      <c r="E106" s="49" t="s">
        <v>342</v>
      </c>
      <c r="F106" s="49" t="s">
        <v>343</v>
      </c>
      <c r="G106" s="127">
        <f t="shared" si="6"/>
        <v>0.64179104477611937</v>
      </c>
      <c r="H106" s="49"/>
      <c r="I106" s="80"/>
      <c r="J106" s="50"/>
      <c r="K106" s="49"/>
      <c r="L106" s="49"/>
      <c r="M106" s="49"/>
    </row>
    <row r="107" spans="1:13" ht="27.75" customHeight="1">
      <c r="A107" s="4" t="s">
        <v>29</v>
      </c>
      <c r="B107" s="10" t="s">
        <v>109</v>
      </c>
      <c r="C107" s="4" t="s">
        <v>91</v>
      </c>
      <c r="D107" s="68" t="s">
        <v>182</v>
      </c>
      <c r="E107" s="49" t="s">
        <v>345</v>
      </c>
      <c r="F107" s="49" t="s">
        <v>93</v>
      </c>
      <c r="G107" s="127">
        <f t="shared" si="6"/>
        <v>1.0309278350515463</v>
      </c>
      <c r="H107" s="49"/>
      <c r="I107" s="80"/>
      <c r="J107" s="50"/>
      <c r="K107" s="49"/>
      <c r="L107" s="49"/>
      <c r="M107" s="49"/>
    </row>
    <row r="108" spans="1:13" ht="100.5" customHeight="1">
      <c r="A108" s="4" t="s">
        <v>30</v>
      </c>
      <c r="B108" s="10" t="s">
        <v>344</v>
      </c>
      <c r="C108" s="4" t="s">
        <v>95</v>
      </c>
      <c r="D108" s="68" t="s">
        <v>346</v>
      </c>
      <c r="E108" s="49" t="s">
        <v>108</v>
      </c>
      <c r="F108" s="49" t="s">
        <v>347</v>
      </c>
      <c r="G108" s="127">
        <f t="shared" si="6"/>
        <v>0.56000000000000005</v>
      </c>
      <c r="H108" s="49"/>
      <c r="I108" s="80"/>
      <c r="J108" s="50"/>
      <c r="K108" s="49"/>
      <c r="L108" s="49"/>
      <c r="M108" s="49"/>
    </row>
    <row r="109" spans="1:13" ht="102" customHeight="1">
      <c r="A109" s="4" t="s">
        <v>32</v>
      </c>
      <c r="B109" s="10" t="s">
        <v>348</v>
      </c>
      <c r="C109" s="33" t="s">
        <v>95</v>
      </c>
      <c r="D109" s="4" t="s">
        <v>346</v>
      </c>
      <c r="E109" s="49" t="s">
        <v>108</v>
      </c>
      <c r="F109" s="49" t="s">
        <v>347</v>
      </c>
      <c r="G109" s="127">
        <f t="shared" si="6"/>
        <v>0.56000000000000005</v>
      </c>
      <c r="H109" s="49"/>
      <c r="I109" s="80"/>
      <c r="J109" s="50"/>
      <c r="K109" s="49"/>
      <c r="L109" s="49"/>
      <c r="M109" s="49"/>
    </row>
    <row r="110" spans="1:13" ht="95.25" customHeight="1">
      <c r="A110" s="4" t="s">
        <v>31</v>
      </c>
      <c r="B110" s="94" t="s">
        <v>349</v>
      </c>
      <c r="C110" s="95" t="s">
        <v>350</v>
      </c>
      <c r="D110" s="4" t="s">
        <v>94</v>
      </c>
      <c r="E110" s="49" t="s">
        <v>351</v>
      </c>
      <c r="F110" s="49" t="s">
        <v>94</v>
      </c>
      <c r="G110" s="127">
        <f t="shared" si="6"/>
        <v>0</v>
      </c>
      <c r="H110" s="49"/>
      <c r="I110" s="80"/>
      <c r="J110" s="50"/>
      <c r="K110" s="49"/>
      <c r="L110" s="49"/>
      <c r="M110" s="49"/>
    </row>
    <row r="111" spans="1:13" ht="60.75" customHeight="1">
      <c r="A111" s="4" t="s">
        <v>33</v>
      </c>
      <c r="B111" s="9" t="s">
        <v>352</v>
      </c>
      <c r="C111" s="96" t="s">
        <v>95</v>
      </c>
      <c r="D111" s="4" t="s">
        <v>3</v>
      </c>
      <c r="E111" s="49" t="s">
        <v>3</v>
      </c>
      <c r="F111" s="49" t="s">
        <v>94</v>
      </c>
      <c r="G111" s="127">
        <f t="shared" si="6"/>
        <v>0</v>
      </c>
      <c r="H111" s="49"/>
      <c r="I111" s="80"/>
      <c r="J111" s="50"/>
      <c r="K111" s="49"/>
      <c r="L111" s="49"/>
      <c r="M111" s="49"/>
    </row>
    <row r="112" spans="1:13" ht="99.75" customHeight="1">
      <c r="A112" s="4" t="s">
        <v>34</v>
      </c>
      <c r="B112" s="9" t="s">
        <v>186</v>
      </c>
      <c r="C112" s="4" t="s">
        <v>91</v>
      </c>
      <c r="D112" s="4" t="s">
        <v>147</v>
      </c>
      <c r="E112" s="49" t="s">
        <v>187</v>
      </c>
      <c r="F112" s="49" t="s">
        <v>147</v>
      </c>
      <c r="G112" s="127">
        <f t="shared" si="6"/>
        <v>0.8571428571428571</v>
      </c>
      <c r="H112" s="49"/>
      <c r="I112" s="80"/>
      <c r="J112" s="50"/>
      <c r="K112" s="49"/>
      <c r="L112" s="49"/>
      <c r="M112" s="49"/>
    </row>
    <row r="113" spans="1:14" ht="25.5" customHeight="1">
      <c r="A113" s="4" t="s">
        <v>117</v>
      </c>
      <c r="B113" s="9" t="s">
        <v>184</v>
      </c>
      <c r="C113" s="33" t="s">
        <v>185</v>
      </c>
      <c r="D113" s="4" t="s">
        <v>22</v>
      </c>
      <c r="E113" s="49" t="s">
        <v>22</v>
      </c>
      <c r="F113" s="49" t="s">
        <v>22</v>
      </c>
      <c r="G113" s="127">
        <f t="shared" si="6"/>
        <v>1</v>
      </c>
      <c r="H113" s="49"/>
      <c r="I113" s="80"/>
      <c r="J113" s="50"/>
      <c r="K113" s="49"/>
      <c r="L113" s="49"/>
      <c r="M113" s="49"/>
    </row>
    <row r="114" spans="1:14" ht="56.25">
      <c r="A114" s="4" t="s">
        <v>55</v>
      </c>
      <c r="B114" s="9" t="s">
        <v>353</v>
      </c>
      <c r="C114" s="4" t="s">
        <v>91</v>
      </c>
      <c r="D114" s="4" t="s">
        <v>188</v>
      </c>
      <c r="E114" s="49" t="s">
        <v>188</v>
      </c>
      <c r="F114" s="49" t="s">
        <v>188</v>
      </c>
      <c r="G114" s="127">
        <f t="shared" si="6"/>
        <v>1</v>
      </c>
      <c r="H114" s="49"/>
      <c r="I114" s="80"/>
      <c r="J114" s="50"/>
      <c r="K114" s="49"/>
      <c r="L114" s="49"/>
      <c r="M114" s="49"/>
    </row>
    <row r="115" spans="1:14" ht="37.5">
      <c r="A115" s="4" t="s">
        <v>56</v>
      </c>
      <c r="B115" s="9" t="s">
        <v>183</v>
      </c>
      <c r="C115" s="4" t="s">
        <v>91</v>
      </c>
      <c r="D115" s="4" t="s">
        <v>93</v>
      </c>
      <c r="E115" s="49" t="s">
        <v>93</v>
      </c>
      <c r="F115" s="49" t="s">
        <v>93</v>
      </c>
      <c r="G115" s="127">
        <f t="shared" si="6"/>
        <v>1</v>
      </c>
      <c r="H115" s="49"/>
      <c r="I115" s="80"/>
      <c r="J115" s="50"/>
      <c r="K115" s="49"/>
      <c r="L115" s="49"/>
      <c r="M115" s="49"/>
    </row>
    <row r="116" spans="1:14" ht="24.75" customHeight="1">
      <c r="A116" s="4" t="s">
        <v>145</v>
      </c>
      <c r="B116" s="9" t="s">
        <v>46</v>
      </c>
      <c r="C116" s="4" t="s">
        <v>146</v>
      </c>
      <c r="D116" s="4" t="s">
        <v>354</v>
      </c>
      <c r="E116" s="49" t="s">
        <v>354</v>
      </c>
      <c r="F116" s="49" t="s">
        <v>354</v>
      </c>
      <c r="G116" s="127">
        <v>1</v>
      </c>
      <c r="H116" s="49"/>
      <c r="I116" s="80"/>
      <c r="J116" s="50"/>
      <c r="K116" s="52"/>
      <c r="L116" s="49"/>
      <c r="M116" s="49"/>
    </row>
    <row r="117" spans="1:14" ht="40.5" customHeight="1">
      <c r="A117" s="4" t="s">
        <v>37</v>
      </c>
      <c r="B117" s="9" t="s">
        <v>355</v>
      </c>
      <c r="C117" s="4" t="s">
        <v>91</v>
      </c>
      <c r="D117" s="4" t="s">
        <v>110</v>
      </c>
      <c r="E117" s="49" t="s">
        <v>93</v>
      </c>
      <c r="F117" s="49" t="s">
        <v>356</v>
      </c>
      <c r="G117" s="127">
        <f t="shared" si="6"/>
        <v>0.97199999999999998</v>
      </c>
      <c r="H117" s="49"/>
      <c r="I117" s="80"/>
      <c r="J117" s="50"/>
      <c r="K117" s="49"/>
      <c r="L117" s="49"/>
      <c r="M117" s="49"/>
    </row>
    <row r="118" spans="1:14" ht="61.5" customHeight="1">
      <c r="A118" s="4" t="s">
        <v>39</v>
      </c>
      <c r="B118" s="92" t="s">
        <v>357</v>
      </c>
      <c r="C118" s="4" t="s">
        <v>95</v>
      </c>
      <c r="D118" s="4" t="s">
        <v>5</v>
      </c>
      <c r="E118" s="49" t="s">
        <v>4</v>
      </c>
      <c r="F118" s="49" t="s">
        <v>4</v>
      </c>
      <c r="G118" s="127">
        <f t="shared" si="6"/>
        <v>1</v>
      </c>
      <c r="H118" s="49"/>
      <c r="I118" s="80"/>
      <c r="J118" s="50"/>
      <c r="K118" s="49"/>
      <c r="L118" s="49"/>
      <c r="M118" s="49"/>
    </row>
    <row r="119" spans="1:14" ht="37.5">
      <c r="A119" s="4" t="s">
        <v>40</v>
      </c>
      <c r="B119" s="92" t="s">
        <v>144</v>
      </c>
      <c r="C119" s="4" t="s">
        <v>91</v>
      </c>
      <c r="D119" s="4" t="s">
        <v>93</v>
      </c>
      <c r="E119" s="49" t="s">
        <v>93</v>
      </c>
      <c r="F119" s="49" t="s">
        <v>93</v>
      </c>
      <c r="G119" s="127">
        <f t="shared" si="6"/>
        <v>1</v>
      </c>
      <c r="H119" s="49"/>
      <c r="I119" s="80"/>
      <c r="J119" s="50"/>
      <c r="K119" s="49"/>
      <c r="L119" s="49"/>
      <c r="M119" s="49"/>
    </row>
    <row r="120" spans="1:14" ht="37.5">
      <c r="A120" s="4" t="s">
        <v>41</v>
      </c>
      <c r="B120" s="9" t="s">
        <v>189</v>
      </c>
      <c r="C120" s="4" t="s">
        <v>91</v>
      </c>
      <c r="D120" s="4" t="s">
        <v>358</v>
      </c>
      <c r="E120" s="49" t="s">
        <v>93</v>
      </c>
      <c r="F120" s="49" t="s">
        <v>93</v>
      </c>
      <c r="G120" s="127">
        <f t="shared" si="6"/>
        <v>1</v>
      </c>
      <c r="H120" s="49"/>
      <c r="I120" s="80"/>
      <c r="J120" s="50"/>
      <c r="K120" s="49"/>
      <c r="L120" s="49"/>
      <c r="M120" s="49"/>
    </row>
    <row r="121" spans="1:14" ht="44.25" customHeight="1">
      <c r="A121" s="4" t="s">
        <v>42</v>
      </c>
      <c r="B121" s="9" t="s">
        <v>360</v>
      </c>
      <c r="C121" s="4" t="s">
        <v>91</v>
      </c>
      <c r="D121" s="4" t="s">
        <v>94</v>
      </c>
      <c r="E121" s="49" t="s">
        <v>359</v>
      </c>
      <c r="F121" s="49" t="s">
        <v>131</v>
      </c>
      <c r="G121" s="127">
        <f t="shared" si="6"/>
        <v>0.54715159317669781</v>
      </c>
      <c r="H121" s="49"/>
      <c r="I121" s="80"/>
      <c r="J121" s="50"/>
      <c r="K121" s="49"/>
      <c r="L121" s="49"/>
      <c r="M121" s="49"/>
    </row>
    <row r="122" spans="1:14" ht="46.5" customHeight="1">
      <c r="A122" s="4" t="s">
        <v>43</v>
      </c>
      <c r="B122" s="9" t="s">
        <v>59</v>
      </c>
      <c r="C122" s="4" t="s">
        <v>91</v>
      </c>
      <c r="D122" s="4" t="s">
        <v>94</v>
      </c>
      <c r="E122" s="49" t="s">
        <v>93</v>
      </c>
      <c r="F122" s="49" t="s">
        <v>361</v>
      </c>
      <c r="G122" s="127">
        <f t="shared" si="6"/>
        <v>0.872</v>
      </c>
      <c r="H122" s="49"/>
      <c r="I122" s="80"/>
      <c r="J122" s="50"/>
      <c r="K122" s="49"/>
      <c r="L122" s="49"/>
      <c r="M122" s="49"/>
    </row>
    <row r="123" spans="1:14" ht="41.25" customHeight="1">
      <c r="A123" s="4" t="s">
        <v>44</v>
      </c>
      <c r="B123" s="9" t="s">
        <v>362</v>
      </c>
      <c r="C123" s="4" t="s">
        <v>91</v>
      </c>
      <c r="D123" s="4" t="s">
        <v>94</v>
      </c>
      <c r="E123" s="49" t="s">
        <v>363</v>
      </c>
      <c r="F123" s="49" t="s">
        <v>364</v>
      </c>
      <c r="G123" s="127">
        <f t="shared" si="6"/>
        <v>0.53676470588235292</v>
      </c>
      <c r="H123" s="49"/>
      <c r="I123" s="80"/>
      <c r="J123" s="50"/>
      <c r="K123" s="49"/>
      <c r="L123" s="49"/>
      <c r="M123" s="49"/>
    </row>
    <row r="124" spans="1:14" ht="25.5" customHeight="1" thickBot="1">
      <c r="A124" s="68" t="s">
        <v>45</v>
      </c>
      <c r="B124" s="69" t="s">
        <v>365</v>
      </c>
      <c r="C124" s="68" t="s">
        <v>91</v>
      </c>
      <c r="D124" s="68" t="s">
        <v>94</v>
      </c>
      <c r="E124" s="51" t="s">
        <v>366</v>
      </c>
      <c r="F124" s="51" t="s">
        <v>366</v>
      </c>
      <c r="G124" s="143">
        <f t="shared" si="6"/>
        <v>1</v>
      </c>
      <c r="H124" s="51"/>
      <c r="I124" s="81"/>
      <c r="J124" s="70"/>
      <c r="K124" s="51"/>
      <c r="L124" s="51"/>
      <c r="M124" s="51"/>
    </row>
    <row r="125" spans="1:14" s="3" customFormat="1" ht="19.5" customHeight="1" thickBot="1">
      <c r="A125" s="11">
        <v>5</v>
      </c>
      <c r="B125" s="157" t="s">
        <v>367</v>
      </c>
      <c r="C125" s="158"/>
      <c r="D125" s="158"/>
      <c r="E125" s="158"/>
      <c r="F125" s="158"/>
      <c r="G125" s="85">
        <f>SUM(G126:G144)</f>
        <v>18.687078380071675</v>
      </c>
      <c r="H125" s="191">
        <v>19</v>
      </c>
      <c r="I125" s="82">
        <f>PRODUCT(1/H125)</f>
        <v>5.2631578947368418E-2</v>
      </c>
      <c r="J125" s="74">
        <f>SUM(G125*I125)</f>
        <v>0.98353044105640386</v>
      </c>
      <c r="K125" s="74">
        <v>761070</v>
      </c>
      <c r="L125" s="74">
        <v>674339</v>
      </c>
      <c r="M125" s="144">
        <f>(L125*J125)/K125</f>
        <v>0.87144800621695029</v>
      </c>
      <c r="N125" s="61"/>
    </row>
    <row r="126" spans="1:14" s="3" customFormat="1" ht="37.5">
      <c r="A126" s="33" t="s">
        <v>25</v>
      </c>
      <c r="B126" s="5" t="s">
        <v>368</v>
      </c>
      <c r="C126" s="87" t="s">
        <v>91</v>
      </c>
      <c r="D126" s="87">
        <v>65</v>
      </c>
      <c r="E126" s="38">
        <v>90</v>
      </c>
      <c r="F126" s="38">
        <v>90</v>
      </c>
      <c r="G126" s="76">
        <f t="shared" si="6"/>
        <v>1</v>
      </c>
      <c r="H126" s="38"/>
      <c r="I126" s="79"/>
      <c r="J126" s="41"/>
      <c r="K126" s="38"/>
      <c r="L126" s="38"/>
      <c r="M126" s="38"/>
      <c r="N126" s="61"/>
    </row>
    <row r="127" spans="1:14" s="3" customFormat="1" ht="27.75" customHeight="1">
      <c r="A127" s="4" t="s">
        <v>26</v>
      </c>
      <c r="B127" s="10" t="s">
        <v>369</v>
      </c>
      <c r="C127" s="88" t="s">
        <v>91</v>
      </c>
      <c r="D127" s="88">
        <v>72.040000000000006</v>
      </c>
      <c r="E127" s="39">
        <v>100</v>
      </c>
      <c r="F127" s="39">
        <v>98.62</v>
      </c>
      <c r="G127" s="127">
        <f t="shared" si="6"/>
        <v>0.98620000000000008</v>
      </c>
      <c r="H127" s="39"/>
      <c r="I127" s="80"/>
      <c r="J127" s="50"/>
      <c r="K127" s="39"/>
      <c r="L127" s="39"/>
      <c r="M127" s="39"/>
      <c r="N127" s="61"/>
    </row>
    <row r="128" spans="1:14" s="3" customFormat="1" ht="37.5">
      <c r="A128" s="4" t="s">
        <v>27</v>
      </c>
      <c r="B128" s="10" t="s">
        <v>370</v>
      </c>
      <c r="C128" s="88" t="s">
        <v>91</v>
      </c>
      <c r="D128" s="88">
        <v>100</v>
      </c>
      <c r="E128" s="39">
        <v>100</v>
      </c>
      <c r="F128" s="39">
        <v>100</v>
      </c>
      <c r="G128" s="127">
        <f t="shared" si="6"/>
        <v>1</v>
      </c>
      <c r="H128" s="39"/>
      <c r="I128" s="80"/>
      <c r="J128" s="50"/>
      <c r="K128" s="39"/>
      <c r="L128" s="39"/>
      <c r="M128" s="39"/>
      <c r="N128" s="61"/>
    </row>
    <row r="129" spans="1:14" s="3" customFormat="1" ht="36.75" customHeight="1">
      <c r="A129" s="4" t="s">
        <v>35</v>
      </c>
      <c r="B129" s="10" t="s">
        <v>371</v>
      </c>
      <c r="C129" s="88" t="s">
        <v>91</v>
      </c>
      <c r="D129" s="88">
        <v>100</v>
      </c>
      <c r="E129" s="39">
        <v>100</v>
      </c>
      <c r="F129" s="39">
        <v>100</v>
      </c>
      <c r="G129" s="127">
        <f t="shared" si="6"/>
        <v>1</v>
      </c>
      <c r="H129" s="39"/>
      <c r="I129" s="80"/>
      <c r="J129" s="50"/>
      <c r="K129" s="39"/>
      <c r="L129" s="39"/>
      <c r="M129" s="39"/>
      <c r="N129" s="61"/>
    </row>
    <row r="130" spans="1:14" s="3" customFormat="1" ht="67.5" customHeight="1">
      <c r="A130" s="4" t="s">
        <v>28</v>
      </c>
      <c r="B130" s="10" t="s">
        <v>372</v>
      </c>
      <c r="C130" s="88" t="s">
        <v>373</v>
      </c>
      <c r="D130" s="88">
        <v>43.54</v>
      </c>
      <c r="E130" s="39">
        <v>9.5</v>
      </c>
      <c r="F130" s="39">
        <v>8.49</v>
      </c>
      <c r="G130" s="127">
        <f>SUM(E130/F130)</f>
        <v>1.1189634864546525</v>
      </c>
      <c r="H130" s="39"/>
      <c r="I130" s="80"/>
      <c r="J130" s="50"/>
      <c r="K130" s="39"/>
      <c r="L130" s="39"/>
      <c r="M130" s="39"/>
      <c r="N130" s="61"/>
    </row>
    <row r="131" spans="1:14" s="3" customFormat="1" ht="29.25" customHeight="1">
      <c r="A131" s="4" t="s">
        <v>29</v>
      </c>
      <c r="B131" s="10" t="s">
        <v>374</v>
      </c>
      <c r="C131" s="88" t="s">
        <v>92</v>
      </c>
      <c r="D131" s="88">
        <v>0</v>
      </c>
      <c r="E131" s="39">
        <v>0</v>
      </c>
      <c r="F131" s="39">
        <v>0</v>
      </c>
      <c r="G131" s="127">
        <v>1</v>
      </c>
      <c r="H131" s="39"/>
      <c r="I131" s="80"/>
      <c r="J131" s="50"/>
      <c r="K131" s="39"/>
      <c r="L131" s="39"/>
      <c r="M131" s="39"/>
      <c r="N131" s="61"/>
    </row>
    <row r="132" spans="1:14" s="3" customFormat="1" ht="27.75" customHeight="1">
      <c r="A132" s="4" t="s">
        <v>31</v>
      </c>
      <c r="B132" s="10" t="s">
        <v>375</v>
      </c>
      <c r="C132" s="88" t="s">
        <v>95</v>
      </c>
      <c r="D132" s="88">
        <v>3</v>
      </c>
      <c r="E132" s="39">
        <v>2</v>
      </c>
      <c r="F132" s="39">
        <v>2</v>
      </c>
      <c r="G132" s="127">
        <f t="shared" si="6"/>
        <v>1</v>
      </c>
      <c r="H132" s="39"/>
      <c r="I132" s="80"/>
      <c r="J132" s="50"/>
      <c r="K132" s="39"/>
      <c r="L132" s="39"/>
      <c r="M132" s="39"/>
      <c r="N132" s="61"/>
    </row>
    <row r="133" spans="1:14" s="3" customFormat="1" ht="50.25" customHeight="1">
      <c r="A133" s="4" t="s">
        <v>38</v>
      </c>
      <c r="B133" s="10" t="s">
        <v>376</v>
      </c>
      <c r="C133" s="88" t="s">
        <v>377</v>
      </c>
      <c r="D133" s="88" t="s">
        <v>378</v>
      </c>
      <c r="E133" s="39" t="s">
        <v>379</v>
      </c>
      <c r="F133" s="39" t="s">
        <v>380</v>
      </c>
      <c r="G133" s="127">
        <v>1</v>
      </c>
      <c r="H133" s="39"/>
      <c r="I133" s="80"/>
      <c r="J133" s="50"/>
      <c r="K133" s="39"/>
      <c r="L133" s="39"/>
      <c r="M133" s="39"/>
      <c r="N133" s="61"/>
    </row>
    <row r="134" spans="1:14" s="3" customFormat="1" ht="66.75" customHeight="1">
      <c r="A134" s="4" t="s">
        <v>113</v>
      </c>
      <c r="B134" s="10" t="s">
        <v>381</v>
      </c>
      <c r="C134" s="88" t="s">
        <v>382</v>
      </c>
      <c r="D134" s="88">
        <v>230</v>
      </c>
      <c r="E134" s="39">
        <v>240</v>
      </c>
      <c r="F134" s="39">
        <v>0</v>
      </c>
      <c r="G134" s="127">
        <f t="shared" si="6"/>
        <v>0</v>
      </c>
      <c r="H134" s="39"/>
      <c r="I134" s="80"/>
      <c r="J134" s="50"/>
      <c r="K134" s="39"/>
      <c r="L134" s="39"/>
      <c r="M134" s="39"/>
      <c r="N134" s="61"/>
    </row>
    <row r="135" spans="1:14" s="3" customFormat="1">
      <c r="A135" s="4" t="s">
        <v>118</v>
      </c>
      <c r="B135" s="10" t="s">
        <v>383</v>
      </c>
      <c r="C135" s="88" t="s">
        <v>91</v>
      </c>
      <c r="D135" s="88">
        <v>100</v>
      </c>
      <c r="E135" s="39">
        <v>100</v>
      </c>
      <c r="F135" s="39">
        <v>100</v>
      </c>
      <c r="G135" s="127">
        <f t="shared" si="6"/>
        <v>1</v>
      </c>
      <c r="H135" s="39"/>
      <c r="I135" s="80"/>
      <c r="J135" s="50"/>
      <c r="K135" s="39"/>
      <c r="L135" s="39"/>
      <c r="M135" s="39"/>
      <c r="N135" s="61"/>
    </row>
    <row r="136" spans="1:14" s="3" customFormat="1" ht="60" customHeight="1">
      <c r="A136" s="4" t="s">
        <v>39</v>
      </c>
      <c r="B136" s="10" t="s">
        <v>384</v>
      </c>
      <c r="C136" s="88" t="s">
        <v>91</v>
      </c>
      <c r="D136" s="88">
        <v>92.3</v>
      </c>
      <c r="E136" s="39">
        <v>94.5</v>
      </c>
      <c r="F136" s="39">
        <v>94.5</v>
      </c>
      <c r="G136" s="127">
        <f t="shared" si="6"/>
        <v>1</v>
      </c>
      <c r="H136" s="39"/>
      <c r="I136" s="80"/>
      <c r="J136" s="50"/>
      <c r="K136" s="39"/>
      <c r="L136" s="39"/>
      <c r="M136" s="39"/>
      <c r="N136" s="61"/>
    </row>
    <row r="137" spans="1:14" s="3" customFormat="1" ht="21" customHeight="1">
      <c r="A137" s="4" t="s">
        <v>385</v>
      </c>
      <c r="B137" s="10" t="s">
        <v>386</v>
      </c>
      <c r="C137" s="88" t="s">
        <v>95</v>
      </c>
      <c r="D137" s="88">
        <v>0</v>
      </c>
      <c r="E137" s="39">
        <v>1</v>
      </c>
      <c r="F137" s="39">
        <v>1</v>
      </c>
      <c r="G137" s="127">
        <f t="shared" si="6"/>
        <v>1</v>
      </c>
      <c r="H137" s="39"/>
      <c r="I137" s="80"/>
      <c r="J137" s="50"/>
      <c r="K137" s="39"/>
      <c r="L137" s="39"/>
      <c r="M137" s="39"/>
      <c r="N137" s="61"/>
    </row>
    <row r="138" spans="1:14" s="3" customFormat="1" ht="24.75" customHeight="1">
      <c r="A138" s="4" t="s">
        <v>387</v>
      </c>
      <c r="B138" s="10" t="s">
        <v>388</v>
      </c>
      <c r="C138" s="88" t="s">
        <v>95</v>
      </c>
      <c r="D138" s="88">
        <v>0</v>
      </c>
      <c r="E138" s="39">
        <v>1</v>
      </c>
      <c r="F138" s="39">
        <v>1</v>
      </c>
      <c r="G138" s="127">
        <f t="shared" si="6"/>
        <v>1</v>
      </c>
      <c r="H138" s="39"/>
      <c r="I138" s="80"/>
      <c r="J138" s="50"/>
      <c r="K138" s="39"/>
      <c r="L138" s="39"/>
      <c r="M138" s="39"/>
      <c r="N138" s="61"/>
    </row>
    <row r="139" spans="1:14" s="3" customFormat="1" ht="23.25" customHeight="1">
      <c r="A139" s="4" t="s">
        <v>389</v>
      </c>
      <c r="B139" s="10" t="s">
        <v>390</v>
      </c>
      <c r="C139" s="88" t="s">
        <v>95</v>
      </c>
      <c r="D139" s="88">
        <v>0</v>
      </c>
      <c r="E139" s="97">
        <v>2</v>
      </c>
      <c r="F139" s="98">
        <v>2</v>
      </c>
      <c r="G139" s="127">
        <f t="shared" si="6"/>
        <v>1</v>
      </c>
      <c r="H139" s="39"/>
      <c r="I139" s="80"/>
      <c r="J139" s="50"/>
      <c r="K139" s="39"/>
      <c r="L139" s="39"/>
      <c r="M139" s="39"/>
      <c r="N139" s="61"/>
    </row>
    <row r="140" spans="1:14" s="3" customFormat="1" ht="42" customHeight="1">
      <c r="A140" s="4" t="s">
        <v>391</v>
      </c>
      <c r="B140" s="10" t="s">
        <v>392</v>
      </c>
      <c r="C140" s="88" t="s">
        <v>91</v>
      </c>
      <c r="D140" s="88">
        <v>0</v>
      </c>
      <c r="E140" s="97">
        <v>100</v>
      </c>
      <c r="F140" s="98">
        <v>100</v>
      </c>
      <c r="G140" s="127">
        <f t="shared" si="6"/>
        <v>1</v>
      </c>
      <c r="H140" s="39"/>
      <c r="I140" s="80"/>
      <c r="J140" s="50"/>
      <c r="K140" s="39"/>
      <c r="L140" s="39"/>
      <c r="M140" s="39"/>
      <c r="N140" s="61"/>
    </row>
    <row r="141" spans="1:14" s="3" customFormat="1" ht="78" customHeight="1">
      <c r="A141" s="4" t="s">
        <v>395</v>
      </c>
      <c r="B141" s="10" t="s">
        <v>394</v>
      </c>
      <c r="C141" s="88" t="s">
        <v>91</v>
      </c>
      <c r="D141" s="88">
        <v>0</v>
      </c>
      <c r="E141" s="97">
        <v>100</v>
      </c>
      <c r="F141" s="98">
        <v>100</v>
      </c>
      <c r="G141" s="127">
        <f t="shared" si="6"/>
        <v>1</v>
      </c>
      <c r="H141" s="39"/>
      <c r="I141" s="80"/>
      <c r="J141" s="50"/>
      <c r="K141" s="39"/>
      <c r="L141" s="39"/>
      <c r="M141" s="39"/>
      <c r="N141" s="61"/>
    </row>
    <row r="142" spans="1:14" s="3" customFormat="1" ht="27" customHeight="1">
      <c r="A142" s="4" t="s">
        <v>393</v>
      </c>
      <c r="B142" s="10" t="s">
        <v>396</v>
      </c>
      <c r="C142" s="88" t="s">
        <v>397</v>
      </c>
      <c r="D142" s="4" t="s">
        <v>398</v>
      </c>
      <c r="E142" s="99" t="s">
        <v>398</v>
      </c>
      <c r="F142" s="99" t="s">
        <v>191</v>
      </c>
      <c r="G142" s="127">
        <v>0</v>
      </c>
      <c r="H142" s="39"/>
      <c r="I142" s="80"/>
      <c r="J142" s="50"/>
      <c r="K142" s="39"/>
      <c r="L142" s="39"/>
      <c r="M142" s="39"/>
      <c r="N142" s="61"/>
    </row>
    <row r="143" spans="1:14" s="3" customFormat="1" ht="42" customHeight="1">
      <c r="A143" s="4" t="s">
        <v>399</v>
      </c>
      <c r="B143" s="10" t="s">
        <v>400</v>
      </c>
      <c r="C143" s="88" t="s">
        <v>95</v>
      </c>
      <c r="D143" s="88">
        <v>0</v>
      </c>
      <c r="E143" s="97">
        <v>1</v>
      </c>
      <c r="F143" s="98">
        <v>1</v>
      </c>
      <c r="G143" s="127">
        <f t="shared" si="6"/>
        <v>1</v>
      </c>
      <c r="H143" s="39"/>
      <c r="I143" s="80"/>
      <c r="J143" s="50"/>
      <c r="K143" s="39"/>
      <c r="L143" s="39"/>
      <c r="M143" s="39"/>
      <c r="N143" s="61"/>
    </row>
    <row r="144" spans="1:14" s="3" customFormat="1" ht="39.75" customHeight="1" thickBot="1">
      <c r="A144" s="68" t="s">
        <v>402</v>
      </c>
      <c r="B144" s="14" t="s">
        <v>401</v>
      </c>
      <c r="C144" s="89" t="s">
        <v>91</v>
      </c>
      <c r="D144" s="89">
        <v>9.4</v>
      </c>
      <c r="E144" s="90">
        <v>9.4</v>
      </c>
      <c r="F144" s="90">
        <v>24.27</v>
      </c>
      <c r="G144" s="143">
        <f t="shared" si="6"/>
        <v>2.5819148936170211</v>
      </c>
      <c r="H144" s="90"/>
      <c r="I144" s="81"/>
      <c r="J144" s="70"/>
      <c r="K144" s="90"/>
      <c r="L144" s="90"/>
      <c r="M144" s="90"/>
      <c r="N144" s="61"/>
    </row>
    <row r="145" spans="1:14" s="1" customFormat="1" ht="19.5" customHeight="1" thickBot="1">
      <c r="A145" s="7" t="s">
        <v>8</v>
      </c>
      <c r="B145" s="153" t="s">
        <v>403</v>
      </c>
      <c r="C145" s="149"/>
      <c r="D145" s="149"/>
      <c r="E145" s="149"/>
      <c r="F145" s="149"/>
      <c r="G145" s="85">
        <f>SUM(G146+G147+G150)</f>
        <v>4.91</v>
      </c>
      <c r="H145" s="172">
        <f>SUM(H146+H147+H150)</f>
        <v>4</v>
      </c>
      <c r="I145" s="82">
        <f>PRODUCT(1/H145)</f>
        <v>0.25</v>
      </c>
      <c r="J145" s="74">
        <f>SUM(G145*I145)</f>
        <v>1.2275</v>
      </c>
      <c r="K145" s="74">
        <v>8156.8</v>
      </c>
      <c r="L145" s="74">
        <f>SUM(L146+L147+L150)</f>
        <v>7981.3</v>
      </c>
      <c r="M145" s="144">
        <f>(L145*J145)/K145</f>
        <v>1.2010893671537859</v>
      </c>
      <c r="N145" s="59"/>
    </row>
    <row r="146" spans="1:14" s="59" customFormat="1" ht="254.25" customHeight="1" thickBot="1">
      <c r="A146" s="13" t="s">
        <v>40</v>
      </c>
      <c r="B146" s="156" t="s">
        <v>404</v>
      </c>
      <c r="C146" s="155"/>
      <c r="D146" s="155"/>
      <c r="E146" s="155"/>
      <c r="F146" s="155"/>
      <c r="G146" s="178">
        <v>0</v>
      </c>
      <c r="H146" s="200" t="s">
        <v>94</v>
      </c>
      <c r="I146" s="201"/>
      <c r="J146" s="200"/>
      <c r="K146" s="202">
        <v>0</v>
      </c>
      <c r="L146" s="202">
        <v>0</v>
      </c>
      <c r="M146" s="203" t="s">
        <v>594</v>
      </c>
    </row>
    <row r="147" spans="1:14" s="31" customFormat="1" ht="22.5" customHeight="1" thickBot="1">
      <c r="A147" s="13" t="s">
        <v>41</v>
      </c>
      <c r="B147" s="156" t="s">
        <v>405</v>
      </c>
      <c r="C147" s="155"/>
      <c r="D147" s="155"/>
      <c r="E147" s="155"/>
      <c r="F147" s="155"/>
      <c r="G147" s="178">
        <f>SUM(G148:G149)</f>
        <v>0.66</v>
      </c>
      <c r="H147" s="200" t="s">
        <v>4</v>
      </c>
      <c r="I147" s="180">
        <f>PRODUCT(1/H147)</f>
        <v>0.5</v>
      </c>
      <c r="J147" s="181">
        <f>SUM(G147*I147)</f>
        <v>0.33</v>
      </c>
      <c r="K147" s="202">
        <v>7906.8</v>
      </c>
      <c r="L147" s="202">
        <v>7614.8</v>
      </c>
      <c r="M147" s="182">
        <f>(L147*J147)/K147</f>
        <v>0.31781302170283804</v>
      </c>
    </row>
    <row r="148" spans="1:14" ht="98.25" customHeight="1">
      <c r="A148" s="33" t="s">
        <v>28</v>
      </c>
      <c r="B148" s="8" t="s">
        <v>406</v>
      </c>
      <c r="C148" s="87" t="s">
        <v>407</v>
      </c>
      <c r="D148" s="33">
        <v>0</v>
      </c>
      <c r="E148" s="48" t="s">
        <v>408</v>
      </c>
      <c r="F148" s="48" t="s">
        <v>149</v>
      </c>
      <c r="G148" s="76">
        <v>0.66</v>
      </c>
      <c r="H148" s="204"/>
      <c r="I148" s="205"/>
      <c r="J148" s="204"/>
      <c r="K148" s="45"/>
      <c r="L148" s="45"/>
      <c r="M148" s="177"/>
    </row>
    <row r="149" spans="1:14" ht="44.25" customHeight="1" thickBot="1">
      <c r="A149" s="65" t="s">
        <v>29</v>
      </c>
      <c r="B149" s="100" t="s">
        <v>409</v>
      </c>
      <c r="C149" s="89" t="s">
        <v>101</v>
      </c>
      <c r="D149" s="101" t="s">
        <v>122</v>
      </c>
      <c r="E149" s="102" t="s">
        <v>122</v>
      </c>
      <c r="F149" s="102" t="s">
        <v>148</v>
      </c>
      <c r="G149" s="143">
        <v>0</v>
      </c>
      <c r="H149" s="206"/>
      <c r="I149" s="207"/>
      <c r="J149" s="206"/>
      <c r="K149" s="187"/>
      <c r="L149" s="187"/>
      <c r="M149" s="188"/>
    </row>
    <row r="150" spans="1:14" s="31" customFormat="1" ht="24" customHeight="1" thickBot="1">
      <c r="A150" s="166" t="s">
        <v>438</v>
      </c>
      <c r="B150" s="154" t="s">
        <v>410</v>
      </c>
      <c r="C150" s="155"/>
      <c r="D150" s="155"/>
      <c r="E150" s="155"/>
      <c r="F150" s="155"/>
      <c r="G150" s="178">
        <f>SUM(G151:G152)</f>
        <v>4.25</v>
      </c>
      <c r="H150" s="200" t="s">
        <v>4</v>
      </c>
      <c r="I150" s="180">
        <f>PRODUCT(1/H150)</f>
        <v>0.5</v>
      </c>
      <c r="J150" s="181">
        <f>SUM(G150*I150)</f>
        <v>2.125</v>
      </c>
      <c r="K150" s="202">
        <v>370</v>
      </c>
      <c r="L150" s="202">
        <v>366.5</v>
      </c>
      <c r="M150" s="182">
        <f>(L150*J150)/K150</f>
        <v>2.1048986486486485</v>
      </c>
    </row>
    <row r="151" spans="1:14" ht="24" customHeight="1">
      <c r="A151" s="33" t="s">
        <v>33</v>
      </c>
      <c r="B151" s="8" t="s">
        <v>411</v>
      </c>
      <c r="C151" s="87" t="s">
        <v>92</v>
      </c>
      <c r="D151" s="103">
        <v>0</v>
      </c>
      <c r="E151" s="104">
        <v>4</v>
      </c>
      <c r="F151" s="104">
        <v>13</v>
      </c>
      <c r="G151" s="76">
        <f>SUM(F151/E151)</f>
        <v>3.25</v>
      </c>
      <c r="H151" s="204"/>
      <c r="I151" s="205"/>
      <c r="J151" s="204"/>
      <c r="K151" s="45"/>
      <c r="L151" s="45"/>
      <c r="M151" s="177"/>
    </row>
    <row r="152" spans="1:14" ht="27" customHeight="1" thickBot="1">
      <c r="A152" s="65" t="s">
        <v>34</v>
      </c>
      <c r="B152" s="100" t="s">
        <v>412</v>
      </c>
      <c r="C152" s="89" t="s">
        <v>92</v>
      </c>
      <c r="D152" s="101">
        <v>0</v>
      </c>
      <c r="E152" s="102">
        <v>7</v>
      </c>
      <c r="F152" s="102">
        <v>7</v>
      </c>
      <c r="G152" s="143">
        <f>SUM(F152/E152)</f>
        <v>1</v>
      </c>
      <c r="H152" s="206"/>
      <c r="I152" s="207"/>
      <c r="J152" s="206"/>
      <c r="K152" s="187"/>
      <c r="L152" s="187"/>
      <c r="M152" s="188"/>
    </row>
    <row r="153" spans="1:14" s="1" customFormat="1" ht="19.5" thickBot="1">
      <c r="A153" s="7" t="s">
        <v>9</v>
      </c>
      <c r="B153" s="163" t="s">
        <v>413</v>
      </c>
      <c r="C153" s="164"/>
      <c r="D153" s="164"/>
      <c r="E153" s="164"/>
      <c r="F153" s="164"/>
      <c r="G153" s="209">
        <f>SUM(G154:G189)</f>
        <v>37.617394775654489</v>
      </c>
      <c r="H153" s="210">
        <v>34</v>
      </c>
      <c r="I153" s="82">
        <f>PRODUCT(1/H153)</f>
        <v>2.9411764705882353E-2</v>
      </c>
      <c r="J153" s="74">
        <f>SUM(G153*I153)</f>
        <v>1.1063939639898379</v>
      </c>
      <c r="K153" s="211">
        <v>53672.6</v>
      </c>
      <c r="L153" s="211">
        <v>68496.800000000003</v>
      </c>
      <c r="M153" s="144">
        <f>(L153*J153)/K153</f>
        <v>1.4119764288038801</v>
      </c>
      <c r="N153" s="59"/>
    </row>
    <row r="154" spans="1:14" ht="40.5" customHeight="1">
      <c r="A154" s="28" t="s">
        <v>25</v>
      </c>
      <c r="B154" s="40" t="s">
        <v>414</v>
      </c>
      <c r="C154" s="105" t="s">
        <v>91</v>
      </c>
      <c r="D154" s="103">
        <v>100</v>
      </c>
      <c r="E154" s="104">
        <v>106.4</v>
      </c>
      <c r="F154" s="104">
        <v>173</v>
      </c>
      <c r="G154" s="76">
        <f t="shared" ref="G154:G161" si="7">SUM(F154/E154)</f>
        <v>1.62593984962406</v>
      </c>
      <c r="H154" s="174"/>
      <c r="I154" s="175"/>
      <c r="J154" s="176"/>
      <c r="K154" s="45"/>
      <c r="L154" s="45"/>
      <c r="M154" s="208"/>
    </row>
    <row r="155" spans="1:14" ht="40.5" customHeight="1">
      <c r="A155" s="18" t="s">
        <v>26</v>
      </c>
      <c r="B155" s="10" t="s">
        <v>415</v>
      </c>
      <c r="C155" s="105" t="s">
        <v>91</v>
      </c>
      <c r="D155" s="103">
        <v>104.1</v>
      </c>
      <c r="E155" s="104">
        <v>106.4</v>
      </c>
      <c r="F155" s="104">
        <v>106.5</v>
      </c>
      <c r="G155" s="127">
        <f t="shared" si="7"/>
        <v>1.00093984962406</v>
      </c>
      <c r="H155" s="46"/>
      <c r="I155" s="78"/>
      <c r="J155" s="57"/>
      <c r="K155" s="47"/>
      <c r="L155" s="47"/>
      <c r="M155" s="128"/>
    </row>
    <row r="156" spans="1:14" ht="27" customHeight="1">
      <c r="A156" s="18" t="s">
        <v>27</v>
      </c>
      <c r="B156" s="10" t="s">
        <v>168</v>
      </c>
      <c r="C156" s="105" t="s">
        <v>91</v>
      </c>
      <c r="D156" s="103">
        <v>30.7</v>
      </c>
      <c r="E156" s="104">
        <v>35.700000000000003</v>
      </c>
      <c r="F156" s="104">
        <v>61.5</v>
      </c>
      <c r="G156" s="127">
        <f t="shared" si="7"/>
        <v>1.722689075630252</v>
      </c>
      <c r="H156" s="46"/>
      <c r="I156" s="78"/>
      <c r="J156" s="57"/>
      <c r="K156" s="47"/>
      <c r="L156" s="47"/>
      <c r="M156" s="128"/>
    </row>
    <row r="157" spans="1:14" ht="24.75" customHeight="1">
      <c r="A157" s="18" t="s">
        <v>35</v>
      </c>
      <c r="B157" s="10" t="s">
        <v>62</v>
      </c>
      <c r="C157" s="105" t="s">
        <v>97</v>
      </c>
      <c r="D157" s="54">
        <v>410</v>
      </c>
      <c r="E157" s="55">
        <v>500</v>
      </c>
      <c r="F157" s="76">
        <v>573.28800000000001</v>
      </c>
      <c r="G157" s="127">
        <f t="shared" si="7"/>
        <v>1.146576</v>
      </c>
      <c r="H157" s="46"/>
      <c r="I157" s="78"/>
      <c r="J157" s="57"/>
      <c r="K157" s="47"/>
      <c r="L157" s="47"/>
      <c r="M157" s="129"/>
    </row>
    <row r="158" spans="1:14" ht="59.25" customHeight="1">
      <c r="A158" s="18" t="s">
        <v>36</v>
      </c>
      <c r="B158" s="10" t="s">
        <v>416</v>
      </c>
      <c r="C158" s="105" t="s">
        <v>97</v>
      </c>
      <c r="D158" s="54">
        <v>150</v>
      </c>
      <c r="E158" s="55">
        <v>480</v>
      </c>
      <c r="F158" s="76">
        <v>565.65700000000004</v>
      </c>
      <c r="G158" s="127">
        <f t="shared" si="7"/>
        <v>1.1784520833333334</v>
      </c>
      <c r="H158" s="46"/>
      <c r="I158" s="78"/>
      <c r="J158" s="57"/>
      <c r="K158" s="47"/>
      <c r="L158" s="47"/>
      <c r="M158" s="129"/>
    </row>
    <row r="159" spans="1:14" ht="63" customHeight="1">
      <c r="A159" s="18" t="s">
        <v>58</v>
      </c>
      <c r="B159" s="14" t="s">
        <v>169</v>
      </c>
      <c r="C159" s="87" t="s">
        <v>417</v>
      </c>
      <c r="D159" s="54">
        <v>0</v>
      </c>
      <c r="E159" s="55">
        <v>500</v>
      </c>
      <c r="F159" s="55">
        <v>0</v>
      </c>
      <c r="G159" s="127">
        <f t="shared" si="7"/>
        <v>0</v>
      </c>
      <c r="H159" s="46"/>
      <c r="I159" s="78"/>
      <c r="J159" s="57"/>
      <c r="K159" s="47"/>
      <c r="L159" s="47"/>
      <c r="M159" s="129"/>
    </row>
    <row r="160" spans="1:14" ht="24" customHeight="1">
      <c r="A160" s="18" t="s">
        <v>63</v>
      </c>
      <c r="B160" s="14" t="s">
        <v>96</v>
      </c>
      <c r="C160" s="87" t="s">
        <v>95</v>
      </c>
      <c r="D160" s="54">
        <v>3</v>
      </c>
      <c r="E160" s="55">
        <v>2</v>
      </c>
      <c r="F160" s="55">
        <v>5</v>
      </c>
      <c r="G160" s="127">
        <f t="shared" si="7"/>
        <v>2.5</v>
      </c>
      <c r="H160" s="46"/>
      <c r="I160" s="78"/>
      <c r="J160" s="57"/>
      <c r="K160" s="47"/>
      <c r="L160" s="47"/>
      <c r="M160" s="129"/>
    </row>
    <row r="161" spans="1:13" ht="42" customHeight="1">
      <c r="A161" s="18" t="s">
        <v>64</v>
      </c>
      <c r="B161" s="14" t="s">
        <v>418</v>
      </c>
      <c r="C161" s="87" t="s">
        <v>95</v>
      </c>
      <c r="D161" s="54">
        <v>1</v>
      </c>
      <c r="E161" s="55">
        <v>2</v>
      </c>
      <c r="F161" s="55">
        <v>0</v>
      </c>
      <c r="G161" s="127">
        <f t="shared" si="7"/>
        <v>0</v>
      </c>
      <c r="H161" s="46"/>
      <c r="I161" s="78"/>
      <c r="J161" s="57"/>
      <c r="K161" s="47"/>
      <c r="L161" s="47"/>
      <c r="M161" s="129"/>
    </row>
    <row r="162" spans="1:13" ht="39.75" customHeight="1">
      <c r="A162" s="18" t="s">
        <v>66</v>
      </c>
      <c r="B162" s="10" t="s">
        <v>170</v>
      </c>
      <c r="C162" s="87" t="s">
        <v>95</v>
      </c>
      <c r="D162" s="54">
        <v>0</v>
      </c>
      <c r="E162" s="55">
        <v>0</v>
      </c>
      <c r="F162" s="55">
        <v>1</v>
      </c>
      <c r="G162" s="127">
        <v>1</v>
      </c>
      <c r="H162" s="46"/>
      <c r="I162" s="78"/>
      <c r="J162" s="57"/>
      <c r="K162" s="47"/>
      <c r="L162" s="47"/>
      <c r="M162" s="129"/>
    </row>
    <row r="163" spans="1:13">
      <c r="A163" s="18" t="s">
        <v>71</v>
      </c>
      <c r="B163" s="5" t="s">
        <v>65</v>
      </c>
      <c r="C163" s="87"/>
      <c r="D163" s="54"/>
      <c r="E163" s="55"/>
      <c r="F163" s="55"/>
      <c r="G163" s="77"/>
      <c r="H163" s="46"/>
      <c r="I163" s="78"/>
      <c r="J163" s="57"/>
      <c r="K163" s="47"/>
      <c r="L163" s="47"/>
      <c r="M163" s="129"/>
    </row>
    <row r="164" spans="1:13" ht="61.5" customHeight="1">
      <c r="A164" s="18"/>
      <c r="B164" s="5" t="s">
        <v>67</v>
      </c>
      <c r="C164" s="87" t="s">
        <v>420</v>
      </c>
      <c r="D164" s="106">
        <v>14.077999999999999</v>
      </c>
      <c r="E164" s="76">
        <v>14.4</v>
      </c>
      <c r="F164" s="76">
        <v>14.212999999999999</v>
      </c>
      <c r="G164" s="127">
        <f t="shared" ref="G164:G174" si="8">SUM(F164/E164)</f>
        <v>0.98701388888888886</v>
      </c>
      <c r="H164" s="46"/>
      <c r="I164" s="78"/>
      <c r="J164" s="57"/>
      <c r="K164" s="47"/>
      <c r="L164" s="47"/>
      <c r="M164" s="129"/>
    </row>
    <row r="165" spans="1:13">
      <c r="A165" s="18"/>
      <c r="B165" s="5" t="s">
        <v>68</v>
      </c>
      <c r="C165" s="87" t="s">
        <v>420</v>
      </c>
      <c r="D165" s="106">
        <v>16.869</v>
      </c>
      <c r="E165" s="76">
        <v>17.093</v>
      </c>
      <c r="F165" s="76">
        <v>20.481000000000002</v>
      </c>
      <c r="G165" s="127">
        <f t="shared" si="8"/>
        <v>1.1982097934827123</v>
      </c>
      <c r="H165" s="46"/>
      <c r="I165" s="78"/>
      <c r="J165" s="57"/>
      <c r="K165" s="47"/>
      <c r="L165" s="47"/>
      <c r="M165" s="129"/>
    </row>
    <row r="166" spans="1:13" ht="24.75" customHeight="1">
      <c r="A166" s="43"/>
      <c r="B166" s="5" t="s">
        <v>69</v>
      </c>
      <c r="C166" s="87" t="s">
        <v>420</v>
      </c>
      <c r="D166" s="106">
        <v>10.753</v>
      </c>
      <c r="E166" s="76">
        <v>10.925000000000001</v>
      </c>
      <c r="F166" s="76">
        <v>14.56</v>
      </c>
      <c r="G166" s="127">
        <f t="shared" si="8"/>
        <v>1.3327231121281464</v>
      </c>
      <c r="H166" s="46"/>
      <c r="I166" s="78"/>
      <c r="J166" s="57"/>
      <c r="K166" s="47"/>
      <c r="L166" s="47"/>
      <c r="M166" s="129"/>
    </row>
    <row r="167" spans="1:13">
      <c r="A167" s="43"/>
      <c r="B167" s="92" t="s">
        <v>419</v>
      </c>
      <c r="C167" s="105" t="s">
        <v>421</v>
      </c>
      <c r="D167" s="106">
        <v>2.339</v>
      </c>
      <c r="E167" s="76">
        <v>2.3860000000000001</v>
      </c>
      <c r="F167" s="76">
        <v>2.444</v>
      </c>
      <c r="G167" s="127">
        <f t="shared" si="8"/>
        <v>1.0243084660519697</v>
      </c>
      <c r="H167" s="46"/>
      <c r="I167" s="78"/>
      <c r="J167" s="57"/>
      <c r="K167" s="47"/>
      <c r="L167" s="47"/>
      <c r="M167" s="129"/>
    </row>
    <row r="168" spans="1:13">
      <c r="A168" s="43" t="s">
        <v>72</v>
      </c>
      <c r="B168" s="92" t="s">
        <v>422</v>
      </c>
      <c r="C168" s="87" t="s">
        <v>420</v>
      </c>
      <c r="D168" s="106">
        <v>31.055</v>
      </c>
      <c r="E168" s="76">
        <v>31.08</v>
      </c>
      <c r="F168" s="76">
        <v>31.353000000000002</v>
      </c>
      <c r="G168" s="127">
        <f t="shared" si="8"/>
        <v>1.0087837837837839</v>
      </c>
      <c r="H168" s="46"/>
      <c r="I168" s="78"/>
      <c r="J168" s="57"/>
      <c r="K168" s="47"/>
      <c r="L168" s="47"/>
      <c r="M168" s="129"/>
    </row>
    <row r="169" spans="1:13" ht="60.75" customHeight="1">
      <c r="A169" s="43" t="s">
        <v>121</v>
      </c>
      <c r="B169" s="92" t="s">
        <v>423</v>
      </c>
      <c r="C169" s="87" t="s">
        <v>420</v>
      </c>
      <c r="D169" s="106">
        <v>22.908999999999999</v>
      </c>
      <c r="E169" s="76">
        <v>28.28</v>
      </c>
      <c r="F169" s="76">
        <v>24.658000000000001</v>
      </c>
      <c r="G169" s="127">
        <f t="shared" si="8"/>
        <v>0.87192362093352194</v>
      </c>
      <c r="H169" s="46"/>
      <c r="I169" s="78"/>
      <c r="J169" s="57"/>
      <c r="K169" s="47"/>
      <c r="L169" s="47"/>
      <c r="M169" s="129"/>
    </row>
    <row r="170" spans="1:13" ht="61.5" customHeight="1">
      <c r="A170" s="43" t="s">
        <v>171</v>
      </c>
      <c r="B170" s="92" t="s">
        <v>70</v>
      </c>
      <c r="C170" s="87" t="s">
        <v>420</v>
      </c>
      <c r="D170" s="106">
        <v>19.22</v>
      </c>
      <c r="E170" s="76">
        <v>19.260000000000002</v>
      </c>
      <c r="F170" s="76">
        <v>17.850000000000001</v>
      </c>
      <c r="G170" s="127">
        <f t="shared" si="8"/>
        <v>0.92679127725856703</v>
      </c>
      <c r="H170" s="46"/>
      <c r="I170" s="78"/>
      <c r="J170" s="57"/>
      <c r="K170" s="47"/>
      <c r="L170" s="47"/>
      <c r="M170" s="129"/>
    </row>
    <row r="171" spans="1:13" ht="63.75" customHeight="1">
      <c r="A171" s="43" t="s">
        <v>73</v>
      </c>
      <c r="B171" s="92" t="s">
        <v>7</v>
      </c>
      <c r="C171" s="87" t="s">
        <v>91</v>
      </c>
      <c r="D171" s="107">
        <v>71.34</v>
      </c>
      <c r="E171" s="41">
        <v>71.400000000000006</v>
      </c>
      <c r="F171" s="41">
        <v>71.34</v>
      </c>
      <c r="G171" s="127">
        <f t="shared" si="8"/>
        <v>0.99915966386554622</v>
      </c>
      <c r="H171" s="46"/>
      <c r="I171" s="78"/>
      <c r="J171" s="57"/>
      <c r="K171" s="47"/>
      <c r="L171" s="47"/>
      <c r="M171" s="129"/>
    </row>
    <row r="172" spans="1:13" ht="81.75" customHeight="1">
      <c r="A172" s="43" t="s">
        <v>74</v>
      </c>
      <c r="B172" s="92" t="s">
        <v>424</v>
      </c>
      <c r="C172" s="105" t="s">
        <v>425</v>
      </c>
      <c r="D172" s="103">
        <v>5.4</v>
      </c>
      <c r="E172" s="104">
        <v>6.8</v>
      </c>
      <c r="F172" s="104">
        <v>5.5</v>
      </c>
      <c r="G172" s="127">
        <f t="shared" si="8"/>
        <v>0.80882352941176472</v>
      </c>
      <c r="H172" s="46"/>
      <c r="I172" s="78"/>
      <c r="J172" s="57"/>
      <c r="K172" s="47"/>
      <c r="L172" s="47"/>
      <c r="M172" s="129"/>
    </row>
    <row r="173" spans="1:13" ht="81.75" customHeight="1">
      <c r="A173" s="43" t="s">
        <v>75</v>
      </c>
      <c r="B173" s="92" t="s">
        <v>426</v>
      </c>
      <c r="C173" s="105" t="s">
        <v>98</v>
      </c>
      <c r="D173" s="54">
        <v>0</v>
      </c>
      <c r="E173" s="55">
        <v>4653</v>
      </c>
      <c r="F173" s="41">
        <v>328.01</v>
      </c>
      <c r="G173" s="127">
        <f t="shared" si="8"/>
        <v>7.0494304749623898E-2</v>
      </c>
      <c r="H173" s="46"/>
      <c r="I173" s="78"/>
      <c r="J173" s="57"/>
      <c r="K173" s="47"/>
      <c r="L173" s="47"/>
      <c r="M173" s="129"/>
    </row>
    <row r="174" spans="1:13">
      <c r="A174" s="43" t="s">
        <v>173</v>
      </c>
      <c r="B174" s="92" t="s">
        <v>76</v>
      </c>
      <c r="C174" s="105" t="s">
        <v>98</v>
      </c>
      <c r="D174" s="54">
        <v>100</v>
      </c>
      <c r="E174" s="55">
        <v>200</v>
      </c>
      <c r="F174" s="55">
        <v>294</v>
      </c>
      <c r="G174" s="127">
        <f t="shared" si="8"/>
        <v>1.47</v>
      </c>
      <c r="H174" s="46"/>
      <c r="I174" s="78"/>
      <c r="J174" s="57"/>
      <c r="K174" s="47"/>
      <c r="L174" s="47"/>
      <c r="M174" s="129"/>
    </row>
    <row r="175" spans="1:13" ht="24" customHeight="1">
      <c r="A175" s="43" t="s">
        <v>175</v>
      </c>
      <c r="B175" s="92" t="s">
        <v>172</v>
      </c>
      <c r="C175" s="105"/>
      <c r="D175" s="54"/>
      <c r="E175" s="55"/>
      <c r="F175" s="55"/>
      <c r="G175" s="127"/>
      <c r="H175" s="46"/>
      <c r="I175" s="78"/>
      <c r="J175" s="57"/>
      <c r="K175" s="47"/>
      <c r="L175" s="47"/>
      <c r="M175" s="129"/>
    </row>
    <row r="176" spans="1:13">
      <c r="A176" s="43"/>
      <c r="B176" s="5" t="s">
        <v>77</v>
      </c>
      <c r="C176" s="105" t="s">
        <v>92</v>
      </c>
      <c r="D176" s="54">
        <v>3</v>
      </c>
      <c r="E176" s="55">
        <v>3</v>
      </c>
      <c r="F176" s="55">
        <v>4</v>
      </c>
      <c r="G176" s="127">
        <f>SUM(F176/E176)</f>
        <v>1.3333333333333333</v>
      </c>
      <c r="H176" s="46"/>
      <c r="I176" s="78"/>
      <c r="J176" s="57"/>
      <c r="K176" s="47"/>
      <c r="L176" s="47"/>
      <c r="M176" s="129"/>
    </row>
    <row r="177" spans="1:14">
      <c r="A177" s="43"/>
      <c r="B177" s="5" t="s">
        <v>427</v>
      </c>
      <c r="C177" s="105" t="s">
        <v>92</v>
      </c>
      <c r="D177" s="54">
        <v>0</v>
      </c>
      <c r="E177" s="104">
        <v>1</v>
      </c>
      <c r="F177" s="104">
        <v>0</v>
      </c>
      <c r="G177" s="127">
        <f>SUM(F177/E177)</f>
        <v>0</v>
      </c>
      <c r="H177" s="46"/>
      <c r="I177" s="78"/>
      <c r="J177" s="57"/>
      <c r="K177" s="47"/>
      <c r="L177" s="47"/>
      <c r="M177" s="129"/>
    </row>
    <row r="178" spans="1:14" ht="23.25" customHeight="1">
      <c r="A178" s="19"/>
      <c r="B178" s="5" t="s">
        <v>174</v>
      </c>
      <c r="C178" s="87" t="s">
        <v>92</v>
      </c>
      <c r="D178" s="54">
        <v>0</v>
      </c>
      <c r="E178" s="48" t="s">
        <v>94</v>
      </c>
      <c r="F178" s="55">
        <v>2</v>
      </c>
      <c r="G178" s="127">
        <v>2</v>
      </c>
      <c r="H178" s="39"/>
      <c r="I178" s="80"/>
      <c r="J178" s="50"/>
      <c r="K178" s="50"/>
      <c r="L178" s="50"/>
      <c r="M178" s="124"/>
    </row>
    <row r="179" spans="1:14" ht="44.25" customHeight="1">
      <c r="A179" s="28" t="s">
        <v>176</v>
      </c>
      <c r="B179" s="5" t="s">
        <v>78</v>
      </c>
      <c r="C179" s="88" t="s">
        <v>428</v>
      </c>
      <c r="D179" s="54">
        <v>78.8</v>
      </c>
      <c r="E179" s="55">
        <v>78.900000000000006</v>
      </c>
      <c r="F179" s="55">
        <v>80.099999999999994</v>
      </c>
      <c r="G179" s="127">
        <f t="shared" ref="G179:G189" si="9">SUM(F179/E179)</f>
        <v>1.0152091254752851</v>
      </c>
      <c r="H179" s="46"/>
      <c r="I179" s="78"/>
      <c r="J179" s="57"/>
      <c r="K179" s="47"/>
      <c r="L179" s="47"/>
      <c r="M179" s="124"/>
    </row>
    <row r="180" spans="1:14">
      <c r="A180" s="28" t="s">
        <v>177</v>
      </c>
      <c r="B180" s="5" t="s">
        <v>79</v>
      </c>
      <c r="C180" s="87" t="s">
        <v>91</v>
      </c>
      <c r="D180" s="54">
        <v>51</v>
      </c>
      <c r="E180" s="55">
        <v>51</v>
      </c>
      <c r="F180" s="104">
        <v>50.1</v>
      </c>
      <c r="G180" s="127">
        <f t="shared" si="9"/>
        <v>0.98235294117647065</v>
      </c>
      <c r="H180" s="46"/>
      <c r="I180" s="78"/>
      <c r="J180" s="57"/>
      <c r="K180" s="47"/>
      <c r="L180" s="47"/>
      <c r="M180" s="124"/>
    </row>
    <row r="181" spans="1:14">
      <c r="A181" s="28" t="s">
        <v>429</v>
      </c>
      <c r="B181" s="5" t="s">
        <v>99</v>
      </c>
      <c r="C181" s="87" t="s">
        <v>100</v>
      </c>
      <c r="D181" s="54">
        <v>1254</v>
      </c>
      <c r="E181" s="55">
        <v>1254</v>
      </c>
      <c r="F181" s="55">
        <v>1275</v>
      </c>
      <c r="G181" s="127">
        <f t="shared" si="9"/>
        <v>1.0167464114832536</v>
      </c>
      <c r="H181" s="46"/>
      <c r="I181" s="78"/>
      <c r="J181" s="57"/>
      <c r="K181" s="47"/>
      <c r="L181" s="47"/>
      <c r="M181" s="124"/>
    </row>
    <row r="182" spans="1:14">
      <c r="A182" s="28" t="s">
        <v>178</v>
      </c>
      <c r="B182" s="5" t="s">
        <v>80</v>
      </c>
      <c r="C182" s="87" t="s">
        <v>430</v>
      </c>
      <c r="D182" s="54">
        <v>100</v>
      </c>
      <c r="E182" s="55">
        <v>100</v>
      </c>
      <c r="F182" s="55">
        <v>141</v>
      </c>
      <c r="G182" s="127">
        <f t="shared" si="9"/>
        <v>1.41</v>
      </c>
      <c r="H182" s="46"/>
      <c r="I182" s="78"/>
      <c r="J182" s="57"/>
      <c r="K182" s="47"/>
      <c r="L182" s="47"/>
      <c r="M182" s="124"/>
    </row>
    <row r="183" spans="1:14" ht="40.5" customHeight="1">
      <c r="A183" s="28" t="s">
        <v>431</v>
      </c>
      <c r="B183" s="5" t="s">
        <v>432</v>
      </c>
      <c r="C183" s="87" t="s">
        <v>433</v>
      </c>
      <c r="D183" s="54">
        <v>9</v>
      </c>
      <c r="E183" s="55">
        <v>10</v>
      </c>
      <c r="F183" s="55">
        <v>11</v>
      </c>
      <c r="G183" s="127">
        <f t="shared" si="9"/>
        <v>1.1000000000000001</v>
      </c>
      <c r="H183" s="46"/>
      <c r="I183" s="78"/>
      <c r="J183" s="57"/>
      <c r="K183" s="47"/>
      <c r="L183" s="47"/>
      <c r="M183" s="124"/>
    </row>
    <row r="184" spans="1:14">
      <c r="A184" s="28" t="s">
        <v>31</v>
      </c>
      <c r="B184" s="5" t="s">
        <v>179</v>
      </c>
      <c r="C184" s="87" t="s">
        <v>100</v>
      </c>
      <c r="D184" s="54">
        <v>167</v>
      </c>
      <c r="E184" s="55">
        <v>167</v>
      </c>
      <c r="F184" s="55">
        <v>470</v>
      </c>
      <c r="G184" s="127">
        <f t="shared" si="9"/>
        <v>2.8143712574850301</v>
      </c>
      <c r="H184" s="46"/>
      <c r="I184" s="78"/>
      <c r="J184" s="57"/>
      <c r="K184" s="47"/>
      <c r="L184" s="47"/>
      <c r="M184" s="124"/>
    </row>
    <row r="185" spans="1:14">
      <c r="A185" s="28" t="s">
        <v>37</v>
      </c>
      <c r="B185" s="5" t="s">
        <v>434</v>
      </c>
      <c r="C185" s="87" t="s">
        <v>98</v>
      </c>
      <c r="D185" s="54">
        <v>1580</v>
      </c>
      <c r="E185" s="55">
        <v>1966</v>
      </c>
      <c r="F185" s="41">
        <v>2108.64</v>
      </c>
      <c r="G185" s="127">
        <f t="shared" si="9"/>
        <v>1.0725534079348931</v>
      </c>
      <c r="H185" s="46"/>
      <c r="I185" s="78"/>
      <c r="J185" s="57"/>
      <c r="K185" s="47"/>
      <c r="L185" s="47"/>
      <c r="M185" s="124"/>
    </row>
    <row r="186" spans="1:14" ht="23.25" customHeight="1">
      <c r="A186" s="28" t="s">
        <v>39</v>
      </c>
      <c r="B186" s="10" t="s">
        <v>435</v>
      </c>
      <c r="C186" s="91" t="s">
        <v>91</v>
      </c>
      <c r="D186" s="108">
        <v>100</v>
      </c>
      <c r="E186" s="109">
        <v>100</v>
      </c>
      <c r="F186" s="109">
        <v>100</v>
      </c>
      <c r="G186" s="127">
        <f t="shared" si="9"/>
        <v>1</v>
      </c>
      <c r="H186" s="46"/>
      <c r="I186" s="78"/>
      <c r="J186" s="57"/>
      <c r="K186" s="47"/>
      <c r="L186" s="47"/>
      <c r="M186" s="124"/>
    </row>
    <row r="187" spans="1:14" ht="23.25" customHeight="1">
      <c r="A187" s="66" t="s">
        <v>40</v>
      </c>
      <c r="B187" s="10" t="s">
        <v>436</v>
      </c>
      <c r="C187" s="91" t="s">
        <v>91</v>
      </c>
      <c r="D187" s="108">
        <v>100</v>
      </c>
      <c r="E187" s="109">
        <v>100</v>
      </c>
      <c r="F187" s="109">
        <v>100</v>
      </c>
      <c r="G187" s="127">
        <f t="shared" si="9"/>
        <v>1</v>
      </c>
      <c r="H187" s="46"/>
      <c r="I187" s="78"/>
      <c r="J187" s="57"/>
      <c r="K187" s="47"/>
      <c r="L187" s="47"/>
      <c r="M187" s="124"/>
    </row>
    <row r="188" spans="1:14" ht="23.25" customHeight="1">
      <c r="A188" s="66" t="s">
        <v>41</v>
      </c>
      <c r="B188" s="10" t="s">
        <v>437</v>
      </c>
      <c r="C188" s="91" t="s">
        <v>92</v>
      </c>
      <c r="D188" s="108">
        <v>15</v>
      </c>
      <c r="E188" s="109">
        <v>15</v>
      </c>
      <c r="F188" s="109">
        <v>15</v>
      </c>
      <c r="G188" s="127">
        <f t="shared" si="9"/>
        <v>1</v>
      </c>
      <c r="H188" s="46"/>
      <c r="I188" s="78"/>
      <c r="J188" s="57"/>
      <c r="K188" s="47"/>
      <c r="L188" s="47"/>
      <c r="M188" s="124"/>
    </row>
    <row r="189" spans="1:14" ht="23.25" customHeight="1" thickBot="1">
      <c r="A189" s="66" t="s">
        <v>438</v>
      </c>
      <c r="B189" s="14" t="s">
        <v>439</v>
      </c>
      <c r="C189" s="111" t="s">
        <v>91</v>
      </c>
      <c r="D189" s="212">
        <v>50</v>
      </c>
      <c r="E189" s="213">
        <v>100</v>
      </c>
      <c r="F189" s="213">
        <v>100</v>
      </c>
      <c r="G189" s="143">
        <f t="shared" si="9"/>
        <v>1</v>
      </c>
      <c r="H189" s="184"/>
      <c r="I189" s="185"/>
      <c r="J189" s="186"/>
      <c r="K189" s="187"/>
      <c r="L189" s="187"/>
      <c r="M189" s="188"/>
    </row>
    <row r="190" spans="1:14" s="1" customFormat="1" ht="19.5" customHeight="1" thickBot="1">
      <c r="A190" s="122">
        <v>8</v>
      </c>
      <c r="B190" s="157" t="s">
        <v>440</v>
      </c>
      <c r="C190" s="158"/>
      <c r="D190" s="158"/>
      <c r="E190" s="158"/>
      <c r="F190" s="158"/>
      <c r="G190" s="85">
        <f>SUM(G191:G224)</f>
        <v>42.38160260681596</v>
      </c>
      <c r="H190" s="191">
        <v>34</v>
      </c>
      <c r="I190" s="82">
        <f>PRODUCT(1/H190)</f>
        <v>2.9411764705882353E-2</v>
      </c>
      <c r="J190" s="74">
        <f>SUM(G190*I190)</f>
        <v>1.2465177237298812</v>
      </c>
      <c r="K190" s="74">
        <v>1253633.8999999999</v>
      </c>
      <c r="L190" s="74">
        <v>2005268.8</v>
      </c>
      <c r="M190" s="144">
        <f>(L190*J190)/K190</f>
        <v>1.9938860141246584</v>
      </c>
      <c r="N190" s="59"/>
    </row>
    <row r="191" spans="1:14" ht="42.75" customHeight="1">
      <c r="A191" s="33" t="s">
        <v>25</v>
      </c>
      <c r="B191" s="5" t="s">
        <v>441</v>
      </c>
      <c r="C191" s="87" t="s">
        <v>91</v>
      </c>
      <c r="D191" s="87">
        <v>28.6</v>
      </c>
      <c r="E191" s="38">
        <v>28.1</v>
      </c>
      <c r="F191" s="38">
        <v>29.19</v>
      </c>
      <c r="G191" s="173">
        <f t="shared" ref="G191:G206" si="10">PRODUCT(F191/E191)</f>
        <v>1.0387900355871886</v>
      </c>
      <c r="H191" s="174"/>
      <c r="I191" s="175"/>
      <c r="J191" s="176"/>
      <c r="K191" s="45"/>
      <c r="L191" s="45"/>
      <c r="M191" s="177"/>
    </row>
    <row r="192" spans="1:14">
      <c r="A192" s="33" t="s">
        <v>26</v>
      </c>
      <c r="B192" s="5" t="s">
        <v>442</v>
      </c>
      <c r="C192" s="87" t="s">
        <v>95</v>
      </c>
      <c r="D192" s="87">
        <v>359</v>
      </c>
      <c r="E192" s="38">
        <v>362</v>
      </c>
      <c r="F192" s="38">
        <v>363</v>
      </c>
      <c r="G192" s="77">
        <f t="shared" si="10"/>
        <v>1.0027624309392265</v>
      </c>
      <c r="H192" s="46"/>
      <c r="I192" s="78"/>
      <c r="J192" s="57"/>
      <c r="K192" s="47"/>
      <c r="L192" s="47"/>
      <c r="M192" s="124"/>
    </row>
    <row r="193" spans="1:13">
      <c r="A193" s="33" t="s">
        <v>27</v>
      </c>
      <c r="B193" s="5" t="s">
        <v>443</v>
      </c>
      <c r="C193" s="87" t="s">
        <v>95</v>
      </c>
      <c r="D193" s="87">
        <v>28</v>
      </c>
      <c r="E193" s="38">
        <v>29</v>
      </c>
      <c r="F193" s="38">
        <v>51</v>
      </c>
      <c r="G193" s="77">
        <f t="shared" si="10"/>
        <v>1.7586206896551724</v>
      </c>
      <c r="H193" s="46"/>
      <c r="I193" s="78"/>
      <c r="J193" s="57"/>
      <c r="K193" s="47"/>
      <c r="L193" s="47"/>
      <c r="M193" s="124"/>
    </row>
    <row r="194" spans="1:13" ht="37.5">
      <c r="A194" s="33" t="s">
        <v>35</v>
      </c>
      <c r="B194" s="5" t="s">
        <v>444</v>
      </c>
      <c r="C194" s="87" t="s">
        <v>95</v>
      </c>
      <c r="D194" s="87">
        <v>68.3</v>
      </c>
      <c r="E194" s="38">
        <v>67.73</v>
      </c>
      <c r="F194" s="38">
        <v>64.66</v>
      </c>
      <c r="G194" s="77">
        <f t="shared" si="10"/>
        <v>0.95467296618928088</v>
      </c>
      <c r="H194" s="46"/>
      <c r="I194" s="78"/>
      <c r="J194" s="57"/>
      <c r="K194" s="47"/>
      <c r="L194" s="47"/>
      <c r="M194" s="124"/>
    </row>
    <row r="195" spans="1:13" ht="39.75" customHeight="1">
      <c r="A195" s="33" t="s">
        <v>36</v>
      </c>
      <c r="B195" s="5" t="s">
        <v>445</v>
      </c>
      <c r="C195" s="87" t="s">
        <v>95</v>
      </c>
      <c r="D195" s="87">
        <v>0</v>
      </c>
      <c r="E195" s="38">
        <v>23</v>
      </c>
      <c r="F195" s="38">
        <v>35</v>
      </c>
      <c r="G195" s="77">
        <f t="shared" si="10"/>
        <v>1.5217391304347827</v>
      </c>
      <c r="H195" s="46"/>
      <c r="I195" s="78"/>
      <c r="J195" s="57"/>
      <c r="K195" s="47"/>
      <c r="L195" s="47"/>
      <c r="M195" s="124"/>
    </row>
    <row r="196" spans="1:13" ht="25.5" customHeight="1">
      <c r="A196" s="33" t="s">
        <v>58</v>
      </c>
      <c r="B196" s="5" t="s">
        <v>446</v>
      </c>
      <c r="C196" s="87" t="s">
        <v>447</v>
      </c>
      <c r="D196" s="87">
        <v>0</v>
      </c>
      <c r="E196" s="38">
        <v>1.0999999999999999E-2</v>
      </c>
      <c r="F196" s="38">
        <v>1.6E-2</v>
      </c>
      <c r="G196" s="77">
        <f t="shared" si="10"/>
        <v>1.4545454545454546</v>
      </c>
      <c r="H196" s="46"/>
      <c r="I196" s="78"/>
      <c r="J196" s="57"/>
      <c r="K196" s="47"/>
      <c r="L196" s="47"/>
      <c r="M196" s="124"/>
    </row>
    <row r="197" spans="1:13" ht="21" customHeight="1">
      <c r="A197" s="33" t="s">
        <v>28</v>
      </c>
      <c r="B197" s="5" t="s">
        <v>448</v>
      </c>
      <c r="C197" s="87" t="s">
        <v>449</v>
      </c>
      <c r="D197" s="87">
        <v>8.49</v>
      </c>
      <c r="E197" s="38">
        <v>8.49</v>
      </c>
      <c r="F197" s="38">
        <v>10.119999999999999</v>
      </c>
      <c r="G197" s="77">
        <f t="shared" si="10"/>
        <v>1.1919905771495876</v>
      </c>
      <c r="H197" s="46"/>
      <c r="I197" s="78"/>
      <c r="J197" s="57"/>
      <c r="K197" s="47"/>
      <c r="L197" s="47"/>
      <c r="M197" s="124"/>
    </row>
    <row r="198" spans="1:13">
      <c r="A198" s="33" t="s">
        <v>29</v>
      </c>
      <c r="B198" s="5" t="s">
        <v>450</v>
      </c>
      <c r="C198" s="87" t="s">
        <v>91</v>
      </c>
      <c r="D198" s="87">
        <v>35.71</v>
      </c>
      <c r="E198" s="38">
        <v>38</v>
      </c>
      <c r="F198" s="38">
        <v>9</v>
      </c>
      <c r="G198" s="77">
        <f t="shared" si="10"/>
        <v>0.23684210526315788</v>
      </c>
      <c r="H198" s="46"/>
      <c r="I198" s="78"/>
      <c r="J198" s="57"/>
      <c r="K198" s="47"/>
      <c r="L198" s="47"/>
      <c r="M198" s="124"/>
    </row>
    <row r="199" spans="1:13" ht="29.25" customHeight="1">
      <c r="A199" s="33" t="s">
        <v>30</v>
      </c>
      <c r="B199" s="5" t="s">
        <v>192</v>
      </c>
      <c r="C199" s="87" t="s">
        <v>95</v>
      </c>
      <c r="D199" s="87">
        <v>49</v>
      </c>
      <c r="E199" s="38">
        <v>3</v>
      </c>
      <c r="F199" s="38">
        <v>2</v>
      </c>
      <c r="G199" s="77">
        <f t="shared" si="10"/>
        <v>0.66666666666666663</v>
      </c>
      <c r="H199" s="46"/>
      <c r="I199" s="78"/>
      <c r="J199" s="57"/>
      <c r="K199" s="47"/>
      <c r="L199" s="47"/>
      <c r="M199" s="124"/>
    </row>
    <row r="200" spans="1:13" ht="27" customHeight="1">
      <c r="A200" s="65" t="s">
        <v>32</v>
      </c>
      <c r="B200" s="5" t="s">
        <v>451</v>
      </c>
      <c r="C200" s="87" t="s">
        <v>95</v>
      </c>
      <c r="D200" s="87">
        <v>8</v>
      </c>
      <c r="E200" s="38">
        <v>5</v>
      </c>
      <c r="F200" s="38">
        <v>2</v>
      </c>
      <c r="G200" s="77">
        <f t="shared" si="10"/>
        <v>0.4</v>
      </c>
      <c r="H200" s="46"/>
      <c r="I200" s="78"/>
      <c r="J200" s="57"/>
      <c r="K200" s="47"/>
      <c r="L200" s="47"/>
      <c r="M200" s="124"/>
    </row>
    <row r="201" spans="1:13">
      <c r="A201" s="56" t="s">
        <v>60</v>
      </c>
      <c r="B201" s="5" t="s">
        <v>193</v>
      </c>
      <c r="C201" s="87" t="s">
        <v>95</v>
      </c>
      <c r="D201" s="87">
        <v>0</v>
      </c>
      <c r="E201" s="38">
        <v>1</v>
      </c>
      <c r="F201" s="38">
        <v>1</v>
      </c>
      <c r="G201" s="77">
        <f t="shared" si="10"/>
        <v>1</v>
      </c>
      <c r="H201" s="46"/>
      <c r="I201" s="78"/>
      <c r="J201" s="57"/>
      <c r="K201" s="47"/>
      <c r="L201" s="47"/>
      <c r="M201" s="124"/>
    </row>
    <row r="202" spans="1:13">
      <c r="A202" s="56" t="s">
        <v>61</v>
      </c>
      <c r="B202" s="5" t="s">
        <v>452</v>
      </c>
      <c r="C202" s="87" t="s">
        <v>95</v>
      </c>
      <c r="D202" s="87">
        <v>383</v>
      </c>
      <c r="E202" s="38">
        <v>390</v>
      </c>
      <c r="F202" s="38">
        <v>484</v>
      </c>
      <c r="G202" s="77">
        <f t="shared" si="10"/>
        <v>1.2410256410256411</v>
      </c>
      <c r="H202" s="46"/>
      <c r="I202" s="78"/>
      <c r="J202" s="57"/>
      <c r="K202" s="47"/>
      <c r="L202" s="47"/>
      <c r="M202" s="124"/>
    </row>
    <row r="203" spans="1:13" ht="37.5">
      <c r="A203" s="56" t="s">
        <v>81</v>
      </c>
      <c r="B203" s="5" t="s">
        <v>453</v>
      </c>
      <c r="C203" s="87" t="s">
        <v>91</v>
      </c>
      <c r="D203" s="87">
        <v>100.3</v>
      </c>
      <c r="E203" s="38">
        <v>107.3</v>
      </c>
      <c r="F203" s="38">
        <v>103.9</v>
      </c>
      <c r="G203" s="77">
        <f t="shared" si="10"/>
        <v>0.96831314072693386</v>
      </c>
      <c r="H203" s="46"/>
      <c r="I203" s="78"/>
      <c r="J203" s="57"/>
      <c r="K203" s="47"/>
      <c r="L203" s="47"/>
      <c r="M203" s="124"/>
    </row>
    <row r="204" spans="1:13" ht="37.5">
      <c r="A204" s="56" t="s">
        <v>115</v>
      </c>
      <c r="B204" s="5" t="s">
        <v>195</v>
      </c>
      <c r="C204" s="87" t="s">
        <v>103</v>
      </c>
      <c r="D204" s="87">
        <v>0</v>
      </c>
      <c r="E204" s="38">
        <v>6.4000000000000001E-2</v>
      </c>
      <c r="F204" s="38">
        <v>3.7999999999999999E-2</v>
      </c>
      <c r="G204" s="77">
        <f>SUM(E204/F204)</f>
        <v>1.6842105263157896</v>
      </c>
      <c r="H204" s="46"/>
      <c r="I204" s="78"/>
      <c r="J204" s="57"/>
      <c r="K204" s="47"/>
      <c r="L204" s="47"/>
      <c r="M204" s="124"/>
    </row>
    <row r="205" spans="1:13" ht="21.75" customHeight="1">
      <c r="A205" s="56" t="s">
        <v>116</v>
      </c>
      <c r="B205" s="5" t="s">
        <v>123</v>
      </c>
      <c r="C205" s="87" t="s">
        <v>91</v>
      </c>
      <c r="D205" s="87">
        <v>90</v>
      </c>
      <c r="E205" s="38">
        <v>90</v>
      </c>
      <c r="F205" s="38">
        <v>92.03</v>
      </c>
      <c r="G205" s="77">
        <f t="shared" si="10"/>
        <v>1.0225555555555557</v>
      </c>
      <c r="H205" s="46"/>
      <c r="I205" s="78"/>
      <c r="J205" s="57"/>
      <c r="K205" s="47"/>
      <c r="L205" s="47"/>
      <c r="M205" s="124"/>
    </row>
    <row r="206" spans="1:13" ht="24" customHeight="1">
      <c r="A206" s="4" t="s">
        <v>231</v>
      </c>
      <c r="B206" s="5" t="s">
        <v>454</v>
      </c>
      <c r="C206" s="87" t="s">
        <v>91</v>
      </c>
      <c r="D206" s="87">
        <v>0</v>
      </c>
      <c r="E206" s="38">
        <v>38</v>
      </c>
      <c r="F206" s="38">
        <v>5.29</v>
      </c>
      <c r="G206" s="77">
        <f t="shared" si="10"/>
        <v>0.13921052631578948</v>
      </c>
      <c r="H206" s="46"/>
      <c r="I206" s="78"/>
      <c r="J206" s="57"/>
      <c r="K206" s="47"/>
      <c r="L206" s="47"/>
      <c r="M206" s="124"/>
    </row>
    <row r="207" spans="1:13" ht="22.5" customHeight="1">
      <c r="A207" s="4" t="s">
        <v>455</v>
      </c>
      <c r="B207" s="5" t="s">
        <v>456</v>
      </c>
      <c r="C207" s="87" t="s">
        <v>91</v>
      </c>
      <c r="D207" s="87">
        <v>0</v>
      </c>
      <c r="E207" s="38">
        <v>7.2</v>
      </c>
      <c r="F207" s="38">
        <v>7.36</v>
      </c>
      <c r="G207" s="77">
        <f>SUM(E207/F207)</f>
        <v>0.97826086956521741</v>
      </c>
      <c r="H207" s="46"/>
      <c r="I207" s="78"/>
      <c r="J207" s="57"/>
      <c r="K207" s="47"/>
      <c r="L207" s="47"/>
      <c r="M207" s="124"/>
    </row>
    <row r="208" spans="1:13" ht="42.75" customHeight="1">
      <c r="A208" s="33" t="s">
        <v>31</v>
      </c>
      <c r="B208" s="5" t="s">
        <v>457</v>
      </c>
      <c r="C208" s="91" t="s">
        <v>91</v>
      </c>
      <c r="D208" s="87">
        <v>1.07</v>
      </c>
      <c r="E208" s="38">
        <v>1.2</v>
      </c>
      <c r="F208" s="38">
        <v>2.08</v>
      </c>
      <c r="G208" s="77">
        <f>SUM(E208/F208)</f>
        <v>0.57692307692307687</v>
      </c>
      <c r="H208" s="46"/>
      <c r="I208" s="78"/>
      <c r="J208" s="57"/>
      <c r="K208" s="47"/>
      <c r="L208" s="47"/>
      <c r="M208" s="124"/>
    </row>
    <row r="209" spans="1:13" ht="23.25" customHeight="1">
      <c r="A209" s="33" t="s">
        <v>33</v>
      </c>
      <c r="B209" s="5" t="s">
        <v>194</v>
      </c>
      <c r="C209" s="87" t="s">
        <v>91</v>
      </c>
      <c r="D209" s="87">
        <v>10.64</v>
      </c>
      <c r="E209" s="38">
        <v>16</v>
      </c>
      <c r="F209" s="38">
        <v>5.7</v>
      </c>
      <c r="G209" s="77">
        <f>SUM(E209/F209)</f>
        <v>2.807017543859649</v>
      </c>
      <c r="H209" s="46"/>
      <c r="I209" s="78"/>
      <c r="J209" s="57"/>
      <c r="K209" s="47"/>
      <c r="L209" s="47"/>
      <c r="M209" s="124"/>
    </row>
    <row r="210" spans="1:13" ht="24" customHeight="1">
      <c r="A210" s="33" t="s">
        <v>34</v>
      </c>
      <c r="B210" s="5" t="s">
        <v>458</v>
      </c>
      <c r="C210" s="87" t="s">
        <v>459</v>
      </c>
      <c r="D210" s="87">
        <v>5.59</v>
      </c>
      <c r="E210" s="38">
        <v>4.4000000000000004</v>
      </c>
      <c r="F210" s="38">
        <v>4.95</v>
      </c>
      <c r="G210" s="77">
        <f t="shared" ref="G210:G219" si="11">PRODUCT(F210/E210)</f>
        <v>1.125</v>
      </c>
      <c r="H210" s="46"/>
      <c r="I210" s="78"/>
      <c r="J210" s="57"/>
      <c r="K210" s="47"/>
      <c r="L210" s="47"/>
      <c r="M210" s="124"/>
    </row>
    <row r="211" spans="1:13" ht="22.5" customHeight="1">
      <c r="A211" s="4" t="s">
        <v>54</v>
      </c>
      <c r="B211" s="5" t="s">
        <v>460</v>
      </c>
      <c r="C211" s="87" t="s">
        <v>91</v>
      </c>
      <c r="D211" s="87">
        <v>9</v>
      </c>
      <c r="E211" s="38">
        <v>11</v>
      </c>
      <c r="F211" s="38">
        <v>3.44</v>
      </c>
      <c r="G211" s="77">
        <f t="shared" si="11"/>
        <v>0.31272727272727274</v>
      </c>
      <c r="H211" s="46"/>
      <c r="I211" s="78"/>
      <c r="J211" s="57"/>
      <c r="K211" s="47"/>
      <c r="L211" s="47"/>
      <c r="M211" s="124"/>
    </row>
    <row r="212" spans="1:13" ht="37.5">
      <c r="A212" s="4" t="s">
        <v>117</v>
      </c>
      <c r="B212" s="5" t="s">
        <v>461</v>
      </c>
      <c r="C212" s="87" t="s">
        <v>91</v>
      </c>
      <c r="D212" s="87">
        <v>25</v>
      </c>
      <c r="E212" s="38">
        <v>27</v>
      </c>
      <c r="F212" s="38">
        <v>48.51</v>
      </c>
      <c r="G212" s="77">
        <f t="shared" si="11"/>
        <v>1.7966666666666666</v>
      </c>
      <c r="H212" s="46"/>
      <c r="I212" s="78"/>
      <c r="J212" s="57"/>
      <c r="K212" s="47"/>
      <c r="L212" s="47"/>
      <c r="M212" s="124"/>
    </row>
    <row r="213" spans="1:13">
      <c r="A213" s="4" t="s">
        <v>55</v>
      </c>
      <c r="B213" s="5" t="s">
        <v>196</v>
      </c>
      <c r="C213" s="87" t="s">
        <v>95</v>
      </c>
      <c r="D213" s="87">
        <v>7</v>
      </c>
      <c r="E213" s="38">
        <v>7</v>
      </c>
      <c r="F213" s="38">
        <v>6</v>
      </c>
      <c r="G213" s="77">
        <f t="shared" si="11"/>
        <v>0.8571428571428571</v>
      </c>
      <c r="H213" s="46"/>
      <c r="I213" s="78"/>
      <c r="J213" s="57"/>
      <c r="K213" s="47"/>
      <c r="L213" s="47"/>
      <c r="M213" s="124"/>
    </row>
    <row r="214" spans="1:13" ht="37.5">
      <c r="A214" s="4" t="s">
        <v>37</v>
      </c>
      <c r="B214" s="5" t="s">
        <v>105</v>
      </c>
      <c r="C214" s="87" t="s">
        <v>462</v>
      </c>
      <c r="D214" s="87">
        <v>1150</v>
      </c>
      <c r="E214" s="38">
        <v>1157.5</v>
      </c>
      <c r="F214" s="38">
        <v>1169.2</v>
      </c>
      <c r="G214" s="77">
        <f t="shared" si="11"/>
        <v>1.0101079913606912</v>
      </c>
      <c r="H214" s="46"/>
      <c r="I214" s="78"/>
      <c r="J214" s="57"/>
      <c r="K214" s="47"/>
      <c r="L214" s="47"/>
      <c r="M214" s="124"/>
    </row>
    <row r="215" spans="1:13" ht="40.5" customHeight="1">
      <c r="A215" s="33" t="s">
        <v>38</v>
      </c>
      <c r="B215" s="5" t="s">
        <v>463</v>
      </c>
      <c r="C215" s="87" t="s">
        <v>464</v>
      </c>
      <c r="D215" s="87">
        <v>42</v>
      </c>
      <c r="E215" s="38">
        <v>50</v>
      </c>
      <c r="F215" s="38">
        <v>257</v>
      </c>
      <c r="G215" s="77">
        <f t="shared" si="11"/>
        <v>5.14</v>
      </c>
      <c r="H215" s="46"/>
      <c r="I215" s="78"/>
      <c r="J215" s="57"/>
      <c r="K215" s="47"/>
      <c r="L215" s="47"/>
      <c r="M215" s="124"/>
    </row>
    <row r="216" spans="1:13" ht="25.5" customHeight="1">
      <c r="A216" s="33" t="s">
        <v>112</v>
      </c>
      <c r="B216" s="5" t="s">
        <v>197</v>
      </c>
      <c r="C216" s="87" t="s">
        <v>465</v>
      </c>
      <c r="D216" s="87">
        <v>9</v>
      </c>
      <c r="E216" s="38">
        <v>5</v>
      </c>
      <c r="F216" s="38">
        <v>9</v>
      </c>
      <c r="G216" s="77">
        <f t="shared" si="11"/>
        <v>1.8</v>
      </c>
      <c r="H216" s="46"/>
      <c r="I216" s="78"/>
      <c r="J216" s="57"/>
      <c r="K216" s="47"/>
      <c r="L216" s="47"/>
      <c r="M216" s="124"/>
    </row>
    <row r="217" spans="1:13">
      <c r="A217" s="33" t="s">
        <v>113</v>
      </c>
      <c r="B217" s="5" t="s">
        <v>466</v>
      </c>
      <c r="C217" s="87" t="s">
        <v>95</v>
      </c>
      <c r="D217" s="87">
        <v>0</v>
      </c>
      <c r="E217" s="38">
        <v>1</v>
      </c>
      <c r="F217" s="38">
        <v>1</v>
      </c>
      <c r="G217" s="77">
        <f t="shared" si="11"/>
        <v>1</v>
      </c>
      <c r="H217" s="46"/>
      <c r="I217" s="78"/>
      <c r="J217" s="57"/>
      <c r="K217" s="47"/>
      <c r="L217" s="47"/>
      <c r="M217" s="124"/>
    </row>
    <row r="218" spans="1:13">
      <c r="A218" s="56" t="s">
        <v>118</v>
      </c>
      <c r="B218" s="5" t="s">
        <v>467</v>
      </c>
      <c r="C218" s="87" t="s">
        <v>185</v>
      </c>
      <c r="D218" s="87">
        <v>0</v>
      </c>
      <c r="E218" s="38">
        <v>950</v>
      </c>
      <c r="F218" s="38">
        <v>1130</v>
      </c>
      <c r="G218" s="77">
        <f t="shared" si="11"/>
        <v>1.1894736842105262</v>
      </c>
      <c r="H218" s="46"/>
      <c r="I218" s="78"/>
      <c r="J218" s="57"/>
      <c r="K218" s="47"/>
      <c r="L218" s="47"/>
      <c r="M218" s="124"/>
    </row>
    <row r="219" spans="1:13" ht="78" customHeight="1">
      <c r="A219" s="56" t="s">
        <v>119</v>
      </c>
      <c r="B219" s="5" t="s">
        <v>468</v>
      </c>
      <c r="C219" s="87" t="s">
        <v>91</v>
      </c>
      <c r="D219" s="87">
        <v>100</v>
      </c>
      <c r="E219" s="38">
        <v>65</v>
      </c>
      <c r="F219" s="38">
        <v>70</v>
      </c>
      <c r="G219" s="77">
        <f t="shared" si="11"/>
        <v>1.0769230769230769</v>
      </c>
      <c r="H219" s="46"/>
      <c r="I219" s="78"/>
      <c r="J219" s="57"/>
      <c r="K219" s="47"/>
      <c r="L219" s="47"/>
      <c r="M219" s="124"/>
    </row>
    <row r="220" spans="1:13" ht="27.75" customHeight="1">
      <c r="A220" s="56" t="s">
        <v>469</v>
      </c>
      <c r="B220" s="5" t="s">
        <v>470</v>
      </c>
      <c r="C220" s="87" t="s">
        <v>91</v>
      </c>
      <c r="D220" s="87">
        <v>0.2</v>
      </c>
      <c r="E220" s="38">
        <v>0.2</v>
      </c>
      <c r="F220" s="38">
        <v>0.14000000000000001</v>
      </c>
      <c r="G220" s="77">
        <f>SUM(E220/F220)</f>
        <v>1.4285714285714286</v>
      </c>
      <c r="H220" s="46"/>
      <c r="I220" s="78"/>
      <c r="J220" s="57"/>
      <c r="K220" s="47"/>
      <c r="L220" s="47"/>
      <c r="M220" s="124"/>
    </row>
    <row r="221" spans="1:13" ht="39.75" customHeight="1">
      <c r="A221" s="56" t="s">
        <v>39</v>
      </c>
      <c r="B221" s="5" t="s">
        <v>471</v>
      </c>
      <c r="C221" s="87" t="s">
        <v>95</v>
      </c>
      <c r="D221" s="87">
        <v>1</v>
      </c>
      <c r="E221" s="38">
        <v>1</v>
      </c>
      <c r="F221" s="38">
        <v>1</v>
      </c>
      <c r="G221" s="77">
        <f t="shared" ref="G221:G224" si="12">PRODUCT(F221/E221)</f>
        <v>1</v>
      </c>
      <c r="H221" s="46"/>
      <c r="I221" s="78"/>
      <c r="J221" s="57"/>
      <c r="K221" s="47"/>
      <c r="L221" s="47"/>
      <c r="M221" s="124"/>
    </row>
    <row r="222" spans="1:13" ht="23.25" customHeight="1">
      <c r="A222" s="56" t="s">
        <v>114</v>
      </c>
      <c r="B222" s="5" t="s">
        <v>472</v>
      </c>
      <c r="C222" s="87" t="s">
        <v>91</v>
      </c>
      <c r="D222" s="87">
        <v>51</v>
      </c>
      <c r="E222" s="38">
        <v>66</v>
      </c>
      <c r="F222" s="38">
        <v>66.7</v>
      </c>
      <c r="G222" s="77">
        <f t="shared" si="12"/>
        <v>1.0106060606060607</v>
      </c>
      <c r="H222" s="46"/>
      <c r="I222" s="78"/>
      <c r="J222" s="57"/>
      <c r="K222" s="47"/>
      <c r="L222" s="47"/>
      <c r="M222" s="124"/>
    </row>
    <row r="223" spans="1:13" ht="19.5" customHeight="1">
      <c r="A223" s="56" t="s">
        <v>473</v>
      </c>
      <c r="B223" s="5" t="s">
        <v>474</v>
      </c>
      <c r="C223" s="87" t="s">
        <v>91</v>
      </c>
      <c r="D223" s="87">
        <v>0</v>
      </c>
      <c r="E223" s="38">
        <v>50</v>
      </c>
      <c r="F223" s="38">
        <v>100</v>
      </c>
      <c r="G223" s="77">
        <f t="shared" si="12"/>
        <v>2</v>
      </c>
      <c r="H223" s="46"/>
      <c r="I223" s="78"/>
      <c r="J223" s="57"/>
      <c r="K223" s="47"/>
      <c r="L223" s="47"/>
      <c r="M223" s="124"/>
    </row>
    <row r="224" spans="1:13" ht="41.25" customHeight="1" thickBot="1">
      <c r="A224" s="56" t="s">
        <v>385</v>
      </c>
      <c r="B224" s="5" t="s">
        <v>475</v>
      </c>
      <c r="C224" s="87" t="s">
        <v>449</v>
      </c>
      <c r="D224" s="87">
        <v>0</v>
      </c>
      <c r="E224" s="38">
        <v>5971.3</v>
      </c>
      <c r="F224" s="38">
        <v>5913</v>
      </c>
      <c r="G224" s="183">
        <f t="shared" si="12"/>
        <v>0.9902366318892033</v>
      </c>
      <c r="H224" s="184"/>
      <c r="I224" s="185"/>
      <c r="J224" s="186"/>
      <c r="K224" s="187"/>
      <c r="L224" s="187"/>
      <c r="M224" s="188"/>
    </row>
    <row r="225" spans="1:13" ht="19.5" thickBot="1">
      <c r="A225" s="34">
        <v>9</v>
      </c>
      <c r="B225" s="157" t="s">
        <v>476</v>
      </c>
      <c r="C225" s="158"/>
      <c r="D225" s="158"/>
      <c r="E225" s="158"/>
      <c r="F225" s="158"/>
      <c r="G225" s="214">
        <f>SUM(G226:G242)</f>
        <v>12.539162561576354</v>
      </c>
      <c r="H225" s="191">
        <v>17</v>
      </c>
      <c r="I225" s="82">
        <f>PRODUCT(1/H225)</f>
        <v>5.8823529411764705E-2</v>
      </c>
      <c r="J225" s="74">
        <f>SUM(G225*I225)</f>
        <v>0.73759779773978551</v>
      </c>
      <c r="K225" s="74">
        <v>27967.7</v>
      </c>
      <c r="L225" s="74">
        <v>26829.4</v>
      </c>
      <c r="M225" s="144">
        <f>(L225*J225)/K225</f>
        <v>0.70757718205929709</v>
      </c>
    </row>
    <row r="226" spans="1:13" ht="43.5" customHeight="1">
      <c r="A226" s="28" t="s">
        <v>25</v>
      </c>
      <c r="B226" s="10" t="s">
        <v>150</v>
      </c>
      <c r="C226" s="91" t="s">
        <v>477</v>
      </c>
      <c r="D226" s="88">
        <v>27</v>
      </c>
      <c r="E226" s="39">
        <v>40.6</v>
      </c>
      <c r="F226" s="97">
        <v>56.4</v>
      </c>
      <c r="G226" s="173">
        <f t="shared" ref="G226:G228" si="13">PRODUCT(F226/E226)</f>
        <v>1.3891625615763545</v>
      </c>
      <c r="H226" s="174"/>
      <c r="I226" s="175"/>
      <c r="J226" s="176"/>
      <c r="K226" s="45"/>
      <c r="L226" s="45"/>
      <c r="M226" s="177"/>
    </row>
    <row r="227" spans="1:13" ht="81" customHeight="1">
      <c r="A227" s="28" t="s">
        <v>26</v>
      </c>
      <c r="B227" s="10" t="s">
        <v>478</v>
      </c>
      <c r="C227" s="88" t="s">
        <v>103</v>
      </c>
      <c r="D227" s="88">
        <v>0</v>
      </c>
      <c r="E227" s="39">
        <v>173</v>
      </c>
      <c r="F227" s="97">
        <v>0</v>
      </c>
      <c r="G227" s="77">
        <f t="shared" si="13"/>
        <v>0</v>
      </c>
      <c r="H227" s="46"/>
      <c r="I227" s="78"/>
      <c r="J227" s="57"/>
      <c r="K227" s="47"/>
      <c r="L227" s="47"/>
      <c r="M227" s="124"/>
    </row>
    <row r="228" spans="1:13" ht="42" customHeight="1">
      <c r="A228" s="28" t="s">
        <v>27</v>
      </c>
      <c r="B228" s="10" t="s">
        <v>479</v>
      </c>
      <c r="C228" s="88" t="s">
        <v>92</v>
      </c>
      <c r="D228" s="88">
        <v>0</v>
      </c>
      <c r="E228" s="39">
        <v>2</v>
      </c>
      <c r="F228" s="97">
        <v>0</v>
      </c>
      <c r="G228" s="77">
        <f t="shared" si="13"/>
        <v>0</v>
      </c>
      <c r="H228" s="46"/>
      <c r="I228" s="78"/>
      <c r="J228" s="57"/>
      <c r="K228" s="47"/>
      <c r="L228" s="47"/>
      <c r="M228" s="124"/>
    </row>
    <row r="229" spans="1:13" ht="24.75" customHeight="1">
      <c r="A229" s="28" t="s">
        <v>35</v>
      </c>
      <c r="B229" s="10" t="s">
        <v>480</v>
      </c>
      <c r="C229" s="91" t="s">
        <v>91</v>
      </c>
      <c r="D229" s="88">
        <v>0</v>
      </c>
      <c r="E229" s="39">
        <v>0</v>
      </c>
      <c r="F229" s="39">
        <v>100</v>
      </c>
      <c r="G229" s="77">
        <v>1</v>
      </c>
      <c r="H229" s="46"/>
      <c r="I229" s="78"/>
      <c r="J229" s="57"/>
      <c r="K229" s="47"/>
      <c r="L229" s="47"/>
      <c r="M229" s="124"/>
    </row>
    <row r="230" spans="1:13" ht="37.5">
      <c r="A230" s="28" t="s">
        <v>36</v>
      </c>
      <c r="B230" s="10" t="s">
        <v>481</v>
      </c>
      <c r="C230" s="88" t="s">
        <v>91</v>
      </c>
      <c r="D230" s="88">
        <v>0</v>
      </c>
      <c r="E230" s="39">
        <v>0</v>
      </c>
      <c r="F230" s="97">
        <v>2</v>
      </c>
      <c r="G230" s="77">
        <v>0</v>
      </c>
      <c r="H230" s="46"/>
      <c r="I230" s="78"/>
      <c r="J230" s="57"/>
      <c r="K230" s="47"/>
      <c r="L230" s="47"/>
      <c r="M230" s="124"/>
    </row>
    <row r="231" spans="1:13" ht="79.5" customHeight="1">
      <c r="A231" s="28" t="s">
        <v>58</v>
      </c>
      <c r="B231" s="10" t="s">
        <v>482</v>
      </c>
      <c r="C231" s="88" t="s">
        <v>91</v>
      </c>
      <c r="D231" s="88">
        <v>0</v>
      </c>
      <c r="E231" s="39">
        <v>0</v>
      </c>
      <c r="F231" s="97">
        <v>0</v>
      </c>
      <c r="G231" s="77">
        <v>1</v>
      </c>
      <c r="H231" s="46"/>
      <c r="I231" s="78"/>
      <c r="J231" s="57"/>
      <c r="K231" s="47"/>
      <c r="L231" s="47"/>
      <c r="M231" s="124"/>
    </row>
    <row r="232" spans="1:13">
      <c r="A232" s="28" t="s">
        <v>63</v>
      </c>
      <c r="B232" s="10" t="s">
        <v>483</v>
      </c>
      <c r="C232" s="91" t="s">
        <v>95</v>
      </c>
      <c r="D232" s="88">
        <v>0</v>
      </c>
      <c r="E232" s="39">
        <v>0</v>
      </c>
      <c r="F232" s="97">
        <v>30</v>
      </c>
      <c r="G232" s="77">
        <v>1</v>
      </c>
      <c r="H232" s="46"/>
      <c r="I232" s="78"/>
      <c r="J232" s="57"/>
      <c r="K232" s="47"/>
      <c r="L232" s="47"/>
      <c r="M232" s="124"/>
    </row>
    <row r="233" spans="1:13">
      <c r="A233" s="28" t="s">
        <v>64</v>
      </c>
      <c r="B233" s="10" t="s">
        <v>484</v>
      </c>
      <c r="C233" s="88" t="s">
        <v>98</v>
      </c>
      <c r="D233" s="88">
        <v>0</v>
      </c>
      <c r="E233" s="39">
        <v>0</v>
      </c>
      <c r="F233" s="97">
        <v>3.5</v>
      </c>
      <c r="G233" s="77">
        <v>1</v>
      </c>
      <c r="H233" s="46"/>
      <c r="I233" s="78"/>
      <c r="J233" s="57"/>
      <c r="K233" s="47"/>
      <c r="L233" s="47"/>
      <c r="M233" s="124"/>
    </row>
    <row r="234" spans="1:13" ht="119.25" customHeight="1">
      <c r="A234" s="28" t="s">
        <v>28</v>
      </c>
      <c r="B234" s="10" t="s">
        <v>485</v>
      </c>
      <c r="C234" s="88" t="s">
        <v>103</v>
      </c>
      <c r="D234" s="88">
        <v>0</v>
      </c>
      <c r="E234" s="39">
        <v>127</v>
      </c>
      <c r="F234" s="97">
        <v>0</v>
      </c>
      <c r="G234" s="77">
        <f>F234/E234</f>
        <v>0</v>
      </c>
      <c r="H234" s="46"/>
      <c r="I234" s="78"/>
      <c r="J234" s="57"/>
      <c r="K234" s="47"/>
      <c r="L234" s="47"/>
      <c r="M234" s="124"/>
    </row>
    <row r="235" spans="1:13" ht="60.75" customHeight="1">
      <c r="A235" s="28" t="s">
        <v>29</v>
      </c>
      <c r="B235" s="10" t="s">
        <v>152</v>
      </c>
      <c r="C235" s="88" t="s">
        <v>486</v>
      </c>
      <c r="D235" s="88">
        <v>0</v>
      </c>
      <c r="E235" s="39">
        <v>1634</v>
      </c>
      <c r="F235" s="97">
        <v>0</v>
      </c>
      <c r="G235" s="77">
        <f t="shared" ref="G235:G237" si="14">F235/E235</f>
        <v>0</v>
      </c>
      <c r="H235" s="46"/>
      <c r="I235" s="78"/>
      <c r="J235" s="57"/>
      <c r="K235" s="47"/>
      <c r="L235" s="47"/>
      <c r="M235" s="124"/>
    </row>
    <row r="236" spans="1:13" ht="58.5" customHeight="1">
      <c r="A236" s="18" t="s">
        <v>30</v>
      </c>
      <c r="B236" s="10" t="s">
        <v>153</v>
      </c>
      <c r="C236" s="88" t="s">
        <v>92</v>
      </c>
      <c r="D236" s="88">
        <v>0</v>
      </c>
      <c r="E236" s="39">
        <v>37</v>
      </c>
      <c r="F236" s="97">
        <v>0</v>
      </c>
      <c r="G236" s="77">
        <f t="shared" si="14"/>
        <v>0</v>
      </c>
      <c r="H236" s="46"/>
      <c r="I236" s="78"/>
      <c r="J236" s="57"/>
      <c r="K236" s="47"/>
      <c r="L236" s="47"/>
      <c r="M236" s="124"/>
    </row>
    <row r="237" spans="1:13" ht="79.5" customHeight="1">
      <c r="A237" s="18" t="s">
        <v>32</v>
      </c>
      <c r="B237" s="10" t="s">
        <v>487</v>
      </c>
      <c r="C237" s="88" t="s">
        <v>91</v>
      </c>
      <c r="D237" s="88">
        <v>0</v>
      </c>
      <c r="E237" s="39">
        <v>100</v>
      </c>
      <c r="F237" s="97">
        <v>65</v>
      </c>
      <c r="G237" s="77">
        <f t="shared" si="14"/>
        <v>0.65</v>
      </c>
      <c r="H237" s="46"/>
      <c r="I237" s="78"/>
      <c r="J237" s="57"/>
      <c r="K237" s="47"/>
      <c r="L237" s="47"/>
      <c r="M237" s="124"/>
    </row>
    <row r="238" spans="1:13" ht="41.25" customHeight="1">
      <c r="A238" s="28" t="s">
        <v>31</v>
      </c>
      <c r="B238" s="10" t="s">
        <v>488</v>
      </c>
      <c r="C238" s="88" t="s">
        <v>151</v>
      </c>
      <c r="D238" s="88">
        <v>2</v>
      </c>
      <c r="E238" s="39">
        <v>3</v>
      </c>
      <c r="F238" s="97">
        <v>3</v>
      </c>
      <c r="G238" s="77">
        <v>1</v>
      </c>
      <c r="H238" s="46"/>
      <c r="I238" s="78"/>
      <c r="J238" s="57"/>
      <c r="K238" s="47"/>
      <c r="L238" s="47"/>
      <c r="M238" s="124"/>
    </row>
    <row r="239" spans="1:13" ht="63" customHeight="1">
      <c r="A239" s="28" t="s">
        <v>37</v>
      </c>
      <c r="B239" s="10" t="s">
        <v>489</v>
      </c>
      <c r="C239" s="88" t="s">
        <v>103</v>
      </c>
      <c r="D239" s="88">
        <v>14</v>
      </c>
      <c r="E239" s="39">
        <v>10</v>
      </c>
      <c r="F239" s="97">
        <v>10</v>
      </c>
      <c r="G239" s="77">
        <v>1</v>
      </c>
      <c r="H239" s="46"/>
      <c r="I239" s="78"/>
      <c r="J239" s="57"/>
      <c r="K239" s="47"/>
      <c r="L239" s="47"/>
      <c r="M239" s="124"/>
    </row>
    <row r="240" spans="1:13" ht="122.25" customHeight="1">
      <c r="A240" s="28" t="s">
        <v>38</v>
      </c>
      <c r="B240" s="10" t="s">
        <v>490</v>
      </c>
      <c r="C240" s="88" t="s">
        <v>91</v>
      </c>
      <c r="D240" s="88">
        <v>100</v>
      </c>
      <c r="E240" s="39">
        <v>100</v>
      </c>
      <c r="F240" s="97">
        <v>100</v>
      </c>
      <c r="G240" s="77">
        <f>PRODUCT(E240/F240)</f>
        <v>1</v>
      </c>
      <c r="H240" s="46"/>
      <c r="I240" s="78"/>
      <c r="J240" s="57"/>
      <c r="K240" s="47"/>
      <c r="L240" s="47"/>
      <c r="M240" s="124"/>
    </row>
    <row r="241" spans="1:15" ht="60.75" customHeight="1">
      <c r="A241" s="28" t="s">
        <v>40</v>
      </c>
      <c r="B241" s="10" t="s">
        <v>491</v>
      </c>
      <c r="C241" s="88" t="s">
        <v>103</v>
      </c>
      <c r="D241" s="88">
        <v>0</v>
      </c>
      <c r="E241" s="39">
        <v>1</v>
      </c>
      <c r="F241" s="97">
        <v>1</v>
      </c>
      <c r="G241" s="77">
        <f>PRODUCT(E241/F241)</f>
        <v>1</v>
      </c>
      <c r="H241" s="46"/>
      <c r="I241" s="78"/>
      <c r="J241" s="57"/>
      <c r="K241" s="47"/>
      <c r="L241" s="47"/>
      <c r="M241" s="124"/>
    </row>
    <row r="242" spans="1:15" ht="25.5" customHeight="1" thickBot="1">
      <c r="A242" s="28" t="s">
        <v>42</v>
      </c>
      <c r="B242" s="14" t="s">
        <v>492</v>
      </c>
      <c r="C242" s="89" t="s">
        <v>151</v>
      </c>
      <c r="D242" s="89">
        <v>1</v>
      </c>
      <c r="E242" s="90">
        <v>2</v>
      </c>
      <c r="F242" s="112">
        <v>5</v>
      </c>
      <c r="G242" s="183">
        <f>SUM(F242/E242)</f>
        <v>2.5</v>
      </c>
      <c r="H242" s="184"/>
      <c r="I242" s="185"/>
      <c r="J242" s="186"/>
      <c r="K242" s="187"/>
      <c r="L242" s="187"/>
      <c r="M242" s="188"/>
    </row>
    <row r="243" spans="1:15" s="1" customFormat="1" ht="19.5" customHeight="1" thickBot="1">
      <c r="A243" s="11">
        <v>10</v>
      </c>
      <c r="B243" s="157" t="s">
        <v>493</v>
      </c>
      <c r="C243" s="158"/>
      <c r="D243" s="158"/>
      <c r="E243" s="158"/>
      <c r="F243" s="158"/>
      <c r="G243" s="85">
        <f>SUM(G244+G253+G257+G260+G263+G265)</f>
        <v>21.125472489703586</v>
      </c>
      <c r="H243" s="191">
        <f>SUM(H244+H253+H257+H260+H263+H265)</f>
        <v>20</v>
      </c>
      <c r="I243" s="82">
        <f>PRODUCT(1/H243)</f>
        <v>0.05</v>
      </c>
      <c r="J243" s="74">
        <f>SUM(G243*I243)</f>
        <v>1.0562736244851794</v>
      </c>
      <c r="K243" s="74">
        <v>37473</v>
      </c>
      <c r="L243" s="74">
        <f>SUM(L244+L253+L257+L260+L263+L265)</f>
        <v>31354.799999999999</v>
      </c>
      <c r="M243" s="144">
        <f>(L243*J243)/K243</f>
        <v>0.88381630083014173</v>
      </c>
      <c r="N243" s="59"/>
    </row>
    <row r="244" spans="1:15" ht="19.5" thickBot="1">
      <c r="A244" s="120" t="s">
        <v>47</v>
      </c>
      <c r="B244" s="147" t="s">
        <v>510</v>
      </c>
      <c r="C244" s="148"/>
      <c r="D244" s="148"/>
      <c r="E244" s="148"/>
      <c r="F244" s="148"/>
      <c r="G244" s="216">
        <f>SUM(G245:G252)</f>
        <v>8.0284288747346082</v>
      </c>
      <c r="H244" s="202">
        <v>8</v>
      </c>
      <c r="I244" s="180">
        <f>PRODUCT(1/H244)</f>
        <v>0.125</v>
      </c>
      <c r="J244" s="181">
        <f>SUM(G244*I244)</f>
        <v>1.003553609341826</v>
      </c>
      <c r="K244" s="200">
        <v>8205.1</v>
      </c>
      <c r="L244" s="181">
        <v>4254.7</v>
      </c>
      <c r="M244" s="182">
        <f>(L244*J244)/K244</f>
        <v>0.52038604546765632</v>
      </c>
      <c r="O244" s="73"/>
    </row>
    <row r="245" spans="1:15" ht="38.25" customHeight="1">
      <c r="A245" s="32" t="s">
        <v>25</v>
      </c>
      <c r="B245" s="5" t="s">
        <v>494</v>
      </c>
      <c r="C245" s="87" t="s">
        <v>495</v>
      </c>
      <c r="D245" s="105">
        <v>930</v>
      </c>
      <c r="E245" s="37">
        <v>884</v>
      </c>
      <c r="F245" s="37">
        <v>942</v>
      </c>
      <c r="G245" s="173">
        <f>SUM(E245/F245)</f>
        <v>0.93842887473460723</v>
      </c>
      <c r="H245" s="174"/>
      <c r="I245" s="175"/>
      <c r="J245" s="176"/>
      <c r="K245" s="45"/>
      <c r="L245" s="215"/>
      <c r="M245" s="177"/>
    </row>
    <row r="246" spans="1:15" ht="24" customHeight="1">
      <c r="A246" s="32" t="s">
        <v>26</v>
      </c>
      <c r="B246" s="5" t="s">
        <v>496</v>
      </c>
      <c r="C246" s="105" t="s">
        <v>185</v>
      </c>
      <c r="D246" s="105">
        <v>0</v>
      </c>
      <c r="E246" s="37">
        <v>70</v>
      </c>
      <c r="F246" s="37">
        <v>77</v>
      </c>
      <c r="G246" s="77">
        <f t="shared" ref="G246:G256" si="15">PRODUCT(F246/E246)</f>
        <v>1.1000000000000001</v>
      </c>
      <c r="H246" s="46"/>
      <c r="I246" s="78"/>
      <c r="J246" s="57"/>
      <c r="K246" s="47"/>
      <c r="L246" s="83"/>
      <c r="M246" s="124"/>
    </row>
    <row r="247" spans="1:15" ht="39" customHeight="1">
      <c r="A247" s="32" t="s">
        <v>27</v>
      </c>
      <c r="B247" s="5" t="s">
        <v>497</v>
      </c>
      <c r="C247" s="87" t="s">
        <v>91</v>
      </c>
      <c r="D247" s="105">
        <v>75</v>
      </c>
      <c r="E247" s="37">
        <v>80</v>
      </c>
      <c r="F247" s="37">
        <v>80</v>
      </c>
      <c r="G247" s="77">
        <f t="shared" si="15"/>
        <v>1</v>
      </c>
      <c r="H247" s="46"/>
      <c r="I247" s="78"/>
      <c r="J247" s="57"/>
      <c r="K247" s="47"/>
      <c r="L247" s="83"/>
      <c r="M247" s="124"/>
    </row>
    <row r="248" spans="1:15" ht="39.75" customHeight="1">
      <c r="A248" s="32" t="s">
        <v>35</v>
      </c>
      <c r="B248" s="5" t="s">
        <v>498</v>
      </c>
      <c r="C248" s="87" t="s">
        <v>185</v>
      </c>
      <c r="D248" s="105">
        <v>0</v>
      </c>
      <c r="E248" s="37">
        <v>20</v>
      </c>
      <c r="F248" s="37">
        <v>15</v>
      </c>
      <c r="G248" s="77">
        <f t="shared" si="15"/>
        <v>0.75</v>
      </c>
      <c r="H248" s="46"/>
      <c r="I248" s="78"/>
      <c r="J248" s="57"/>
      <c r="K248" s="47"/>
      <c r="L248" s="83"/>
      <c r="M248" s="124"/>
    </row>
    <row r="249" spans="1:15" ht="40.5" customHeight="1">
      <c r="A249" s="21" t="s">
        <v>36</v>
      </c>
      <c r="B249" s="10" t="s">
        <v>499</v>
      </c>
      <c r="C249" s="88" t="s">
        <v>185</v>
      </c>
      <c r="D249" s="91">
        <v>0</v>
      </c>
      <c r="E249" s="97">
        <v>50</v>
      </c>
      <c r="F249" s="97">
        <v>62</v>
      </c>
      <c r="G249" s="77">
        <f t="shared" si="15"/>
        <v>1.24</v>
      </c>
      <c r="H249" s="46"/>
      <c r="I249" s="78"/>
      <c r="J249" s="57"/>
      <c r="K249" s="47"/>
      <c r="L249" s="83"/>
      <c r="M249" s="124"/>
    </row>
    <row r="250" spans="1:15" ht="21.75" customHeight="1">
      <c r="A250" s="21" t="s">
        <v>58</v>
      </c>
      <c r="B250" s="10" t="s">
        <v>500</v>
      </c>
      <c r="C250" s="88" t="s">
        <v>91</v>
      </c>
      <c r="D250" s="91">
        <v>100</v>
      </c>
      <c r="E250" s="97">
        <v>115</v>
      </c>
      <c r="F250" s="97">
        <v>115</v>
      </c>
      <c r="G250" s="77">
        <f t="shared" si="15"/>
        <v>1</v>
      </c>
      <c r="H250" s="46"/>
      <c r="I250" s="78"/>
      <c r="J250" s="57"/>
      <c r="K250" s="47"/>
      <c r="L250" s="83"/>
      <c r="M250" s="124"/>
    </row>
    <row r="251" spans="1:15" ht="42.75" customHeight="1">
      <c r="A251" s="21" t="s">
        <v>63</v>
      </c>
      <c r="B251" s="10" t="s">
        <v>501</v>
      </c>
      <c r="C251" s="88" t="s">
        <v>91</v>
      </c>
      <c r="D251" s="91">
        <v>100</v>
      </c>
      <c r="E251" s="97">
        <v>102</v>
      </c>
      <c r="F251" s="97">
        <v>102</v>
      </c>
      <c r="G251" s="77">
        <f t="shared" si="15"/>
        <v>1</v>
      </c>
      <c r="H251" s="46"/>
      <c r="I251" s="78"/>
      <c r="J251" s="57"/>
      <c r="K251" s="47"/>
      <c r="L251" s="83"/>
      <c r="M251" s="124"/>
    </row>
    <row r="252" spans="1:15" ht="39.75" customHeight="1" thickBot="1">
      <c r="A252" s="21" t="s">
        <v>64</v>
      </c>
      <c r="B252" s="14" t="s">
        <v>502</v>
      </c>
      <c r="C252" s="89" t="s">
        <v>91</v>
      </c>
      <c r="D252" s="111">
        <v>100</v>
      </c>
      <c r="E252" s="112">
        <v>103</v>
      </c>
      <c r="F252" s="112">
        <v>103</v>
      </c>
      <c r="G252" s="183">
        <f t="shared" si="15"/>
        <v>1</v>
      </c>
      <c r="H252" s="184"/>
      <c r="I252" s="185"/>
      <c r="J252" s="186"/>
      <c r="K252" s="187"/>
      <c r="L252" s="217"/>
      <c r="M252" s="188"/>
    </row>
    <row r="253" spans="1:15" ht="19.5" customHeight="1" thickBot="1">
      <c r="A253" s="119" t="s">
        <v>48</v>
      </c>
      <c r="B253" s="147" t="s">
        <v>503</v>
      </c>
      <c r="C253" s="148"/>
      <c r="D253" s="148"/>
      <c r="E253" s="148"/>
      <c r="F253" s="148"/>
      <c r="G253" s="216">
        <f>SUM(G254:G256)</f>
        <v>3</v>
      </c>
      <c r="H253" s="202">
        <v>3</v>
      </c>
      <c r="I253" s="180">
        <f>PRODUCT(1/H253)</f>
        <v>0.33333333333333331</v>
      </c>
      <c r="J253" s="181">
        <f>SUM(G253*I253)</f>
        <v>1</v>
      </c>
      <c r="K253" s="200">
        <v>18694</v>
      </c>
      <c r="L253" s="181">
        <v>17623.5</v>
      </c>
      <c r="M253" s="182">
        <f>(L253*J253)/K253</f>
        <v>0.94273563710281372</v>
      </c>
    </row>
    <row r="254" spans="1:15" ht="41.25" customHeight="1">
      <c r="A254" s="32" t="s">
        <v>28</v>
      </c>
      <c r="B254" s="5" t="s">
        <v>504</v>
      </c>
      <c r="C254" s="105" t="s">
        <v>91</v>
      </c>
      <c r="D254" s="105">
        <v>70</v>
      </c>
      <c r="E254" s="37">
        <v>75</v>
      </c>
      <c r="F254" s="37">
        <v>75</v>
      </c>
      <c r="G254" s="173">
        <f t="shared" si="15"/>
        <v>1</v>
      </c>
      <c r="H254" s="174"/>
      <c r="I254" s="175"/>
      <c r="J254" s="176"/>
      <c r="K254" s="45"/>
      <c r="L254" s="215"/>
      <c r="M254" s="177"/>
    </row>
    <row r="255" spans="1:15" ht="37.5" customHeight="1">
      <c r="A255" s="32" t="s">
        <v>29</v>
      </c>
      <c r="B255" s="5" t="s">
        <v>505</v>
      </c>
      <c r="C255" s="105" t="s">
        <v>91</v>
      </c>
      <c r="D255" s="105">
        <v>100</v>
      </c>
      <c r="E255" s="37">
        <v>96</v>
      </c>
      <c r="F255" s="37">
        <v>96</v>
      </c>
      <c r="G255" s="77">
        <f t="shared" si="15"/>
        <v>1</v>
      </c>
      <c r="H255" s="46"/>
      <c r="I255" s="78"/>
      <c r="J255" s="57"/>
      <c r="K255" s="47"/>
      <c r="L255" s="83"/>
      <c r="M255" s="124"/>
    </row>
    <row r="256" spans="1:15" ht="40.5" customHeight="1" thickBot="1">
      <c r="A256" s="36" t="s">
        <v>30</v>
      </c>
      <c r="B256" s="6" t="s">
        <v>506</v>
      </c>
      <c r="C256" s="110" t="s">
        <v>91</v>
      </c>
      <c r="D256" s="110">
        <v>100</v>
      </c>
      <c r="E256" s="58">
        <v>85</v>
      </c>
      <c r="F256" s="58">
        <v>85</v>
      </c>
      <c r="G256" s="183">
        <f t="shared" si="15"/>
        <v>1</v>
      </c>
      <c r="H256" s="184"/>
      <c r="I256" s="185"/>
      <c r="J256" s="186"/>
      <c r="K256" s="187"/>
      <c r="L256" s="217"/>
      <c r="M256" s="188"/>
    </row>
    <row r="257" spans="1:14" s="1" customFormat="1" ht="24.75" customHeight="1" thickBot="1">
      <c r="A257" s="218" t="s">
        <v>49</v>
      </c>
      <c r="B257" s="147" t="s">
        <v>507</v>
      </c>
      <c r="C257" s="148"/>
      <c r="D257" s="148"/>
      <c r="E257" s="148"/>
      <c r="F257" s="148"/>
      <c r="G257" s="216">
        <f>SUM(G258:G259)</f>
        <v>1</v>
      </c>
      <c r="H257" s="202">
        <v>2</v>
      </c>
      <c r="I257" s="180">
        <f>PRODUCT(1/H257)</f>
        <v>0.5</v>
      </c>
      <c r="J257" s="181">
        <f>SUM(G257*I257)</f>
        <v>0.5</v>
      </c>
      <c r="K257" s="202">
        <v>2812</v>
      </c>
      <c r="L257" s="189">
        <v>2611.8000000000002</v>
      </c>
      <c r="M257" s="182">
        <f>(L257*J257)/K257</f>
        <v>0.46440256045519207</v>
      </c>
      <c r="N257" s="59"/>
    </row>
    <row r="258" spans="1:14" ht="141.75" customHeight="1">
      <c r="A258" s="36" t="s">
        <v>31</v>
      </c>
      <c r="B258" s="6" t="s">
        <v>508</v>
      </c>
      <c r="C258" s="110" t="s">
        <v>91</v>
      </c>
      <c r="D258" s="110">
        <v>0</v>
      </c>
      <c r="E258" s="58">
        <v>50</v>
      </c>
      <c r="F258" s="58">
        <v>0</v>
      </c>
      <c r="G258" s="173">
        <f>PRODUCT(F258/E258)</f>
        <v>0</v>
      </c>
      <c r="H258" s="174"/>
      <c r="I258" s="175"/>
      <c r="J258" s="176"/>
      <c r="K258" s="45"/>
      <c r="L258" s="215"/>
      <c r="M258" s="177"/>
    </row>
    <row r="259" spans="1:14" ht="45.75" customHeight="1" thickBot="1">
      <c r="A259" s="27" t="s">
        <v>33</v>
      </c>
      <c r="B259" s="14" t="s">
        <v>509</v>
      </c>
      <c r="C259" s="111" t="s">
        <v>91</v>
      </c>
      <c r="D259" s="111">
        <v>85</v>
      </c>
      <c r="E259" s="112">
        <v>95</v>
      </c>
      <c r="F259" s="112">
        <v>95</v>
      </c>
      <c r="G259" s="183">
        <f t="shared" ref="G259" si="16">PRODUCT(F259/E259)</f>
        <v>1</v>
      </c>
      <c r="H259" s="184"/>
      <c r="I259" s="185"/>
      <c r="J259" s="186"/>
      <c r="K259" s="187"/>
      <c r="L259" s="217"/>
      <c r="M259" s="188"/>
    </row>
    <row r="260" spans="1:14" s="25" customFormat="1" ht="22.5" customHeight="1" thickBot="1">
      <c r="A260" s="24" t="s">
        <v>50</v>
      </c>
      <c r="B260" s="150" t="s">
        <v>511</v>
      </c>
      <c r="C260" s="148"/>
      <c r="D260" s="148"/>
      <c r="E260" s="148"/>
      <c r="F260" s="148"/>
      <c r="G260" s="219">
        <f>SUM(G261:G262)</f>
        <v>2</v>
      </c>
      <c r="H260" s="202">
        <v>2</v>
      </c>
      <c r="I260" s="180">
        <f>PRODUCT(1/H260)</f>
        <v>0.5</v>
      </c>
      <c r="J260" s="181">
        <f>SUM(G260*I260)</f>
        <v>1</v>
      </c>
      <c r="K260" s="202">
        <v>7431.9</v>
      </c>
      <c r="L260" s="189">
        <v>6783.2</v>
      </c>
      <c r="M260" s="182">
        <f>(L260*J260)/K260</f>
        <v>0.91271411079266407</v>
      </c>
      <c r="N260" s="63"/>
    </row>
    <row r="261" spans="1:14" s="63" customFormat="1" ht="24" customHeight="1">
      <c r="A261" s="30" t="s">
        <v>37</v>
      </c>
      <c r="B261" s="5" t="s">
        <v>512</v>
      </c>
      <c r="C261" s="87" t="s">
        <v>91</v>
      </c>
      <c r="D261" s="87">
        <v>70</v>
      </c>
      <c r="E261" s="38">
        <v>89</v>
      </c>
      <c r="F261" s="38">
        <v>89</v>
      </c>
      <c r="G261" s="173">
        <f t="shared" ref="G261:G262" si="17">PRODUCT(F261/E261)</f>
        <v>1</v>
      </c>
      <c r="H261" s="37"/>
      <c r="I261" s="205"/>
      <c r="J261" s="204"/>
      <c r="K261" s="37"/>
      <c r="L261" s="38"/>
      <c r="M261" s="204"/>
    </row>
    <row r="262" spans="1:14" ht="23.25" customHeight="1" thickBot="1">
      <c r="A262" s="32" t="s">
        <v>38</v>
      </c>
      <c r="B262" s="6" t="s">
        <v>513</v>
      </c>
      <c r="C262" s="110" t="s">
        <v>91</v>
      </c>
      <c r="D262" s="110">
        <v>100</v>
      </c>
      <c r="E262" s="58">
        <v>50</v>
      </c>
      <c r="F262" s="58">
        <v>50</v>
      </c>
      <c r="G262" s="183">
        <f t="shared" si="17"/>
        <v>1</v>
      </c>
      <c r="H262" s="184"/>
      <c r="I262" s="185"/>
      <c r="J262" s="186"/>
      <c r="K262" s="187"/>
      <c r="L262" s="217"/>
      <c r="M262" s="188"/>
    </row>
    <row r="263" spans="1:14" s="25" customFormat="1" ht="22.5" customHeight="1" thickBot="1">
      <c r="A263" s="220" t="s">
        <v>51</v>
      </c>
      <c r="B263" s="221" t="s">
        <v>514</v>
      </c>
      <c r="C263" s="151"/>
      <c r="D263" s="151"/>
      <c r="E263" s="151"/>
      <c r="F263" s="151"/>
      <c r="G263" s="216">
        <f>SUM(G264)</f>
        <v>1</v>
      </c>
      <c r="H263" s="202">
        <v>1</v>
      </c>
      <c r="I263" s="180">
        <f>PRODUCT(1/H263)</f>
        <v>1</v>
      </c>
      <c r="J263" s="181">
        <f>SUM(G263*I263)</f>
        <v>1</v>
      </c>
      <c r="K263" s="202">
        <v>380</v>
      </c>
      <c r="L263" s="189">
        <v>81.599999999999994</v>
      </c>
      <c r="M263" s="182">
        <f>(L263*J263)/K263</f>
        <v>0.21473684210526314</v>
      </c>
      <c r="N263" s="63"/>
    </row>
    <row r="264" spans="1:14" ht="39.75" customHeight="1" thickBot="1">
      <c r="A264" s="36" t="s">
        <v>39</v>
      </c>
      <c r="B264" s="6" t="s">
        <v>515</v>
      </c>
      <c r="C264" s="110" t="s">
        <v>91</v>
      </c>
      <c r="D264" s="110">
        <v>35</v>
      </c>
      <c r="E264" s="58">
        <v>40</v>
      </c>
      <c r="F264" s="58">
        <v>40</v>
      </c>
      <c r="G264" s="223">
        <f t="shared" ref="G264" si="18">PRODUCT(F264/E264)</f>
        <v>1</v>
      </c>
      <c r="H264" s="224"/>
      <c r="I264" s="225"/>
      <c r="J264" s="226"/>
      <c r="K264" s="227"/>
      <c r="L264" s="228"/>
      <c r="M264" s="204"/>
    </row>
    <row r="265" spans="1:14" ht="19.5" customHeight="1" thickBot="1">
      <c r="A265" s="218" t="s">
        <v>82</v>
      </c>
      <c r="B265" s="147" t="s">
        <v>516</v>
      </c>
      <c r="C265" s="148"/>
      <c r="D265" s="148"/>
      <c r="E265" s="148"/>
      <c r="F265" s="148"/>
      <c r="G265" s="216">
        <f>SUM(G266:G269)</f>
        <v>6.0970436149689791</v>
      </c>
      <c r="H265" s="202">
        <v>4</v>
      </c>
      <c r="I265" s="180">
        <f>PRODUCT(1/H265)</f>
        <v>0.25</v>
      </c>
      <c r="J265" s="181">
        <f>SUM(G265*I265)</f>
        <v>1.5242609037422448</v>
      </c>
      <c r="K265" s="200">
        <v>0</v>
      </c>
      <c r="L265" s="229">
        <v>0</v>
      </c>
      <c r="M265" s="222" t="s">
        <v>596</v>
      </c>
    </row>
    <row r="266" spans="1:14" ht="18.75" customHeight="1">
      <c r="A266" s="32" t="s">
        <v>40</v>
      </c>
      <c r="B266" s="5" t="s">
        <v>517</v>
      </c>
      <c r="C266" s="105" t="s">
        <v>91</v>
      </c>
      <c r="D266" s="105">
        <v>100</v>
      </c>
      <c r="E266" s="37">
        <v>92</v>
      </c>
      <c r="F266" s="37">
        <v>40</v>
      </c>
      <c r="G266" s="173">
        <f t="shared" ref="G266:G269" si="19">PRODUCT(E266/F266)</f>
        <v>2.2999999999999998</v>
      </c>
      <c r="H266" s="174"/>
      <c r="I266" s="175"/>
      <c r="J266" s="176"/>
      <c r="K266" s="45"/>
      <c r="L266" s="215"/>
      <c r="M266" s="165"/>
    </row>
    <row r="267" spans="1:14">
      <c r="A267" s="32" t="s">
        <v>41</v>
      </c>
      <c r="B267" s="5" t="s">
        <v>518</v>
      </c>
      <c r="C267" s="105" t="s">
        <v>91</v>
      </c>
      <c r="D267" s="105">
        <v>100</v>
      </c>
      <c r="E267" s="37">
        <v>90</v>
      </c>
      <c r="F267" s="37">
        <v>60</v>
      </c>
      <c r="G267" s="77">
        <f t="shared" si="19"/>
        <v>1.5</v>
      </c>
      <c r="H267" s="46"/>
      <c r="I267" s="78"/>
      <c r="J267" s="57"/>
      <c r="K267" s="47"/>
      <c r="L267" s="83"/>
      <c r="M267" s="165"/>
    </row>
    <row r="268" spans="1:14">
      <c r="A268" s="32" t="s">
        <v>438</v>
      </c>
      <c r="B268" s="5" t="s">
        <v>213</v>
      </c>
      <c r="C268" s="105" t="s">
        <v>91</v>
      </c>
      <c r="D268" s="105">
        <v>100</v>
      </c>
      <c r="E268" s="37">
        <v>95.7</v>
      </c>
      <c r="F268" s="37">
        <v>87.23</v>
      </c>
      <c r="G268" s="77">
        <f t="shared" si="19"/>
        <v>1.0970996216897857</v>
      </c>
      <c r="H268" s="46"/>
      <c r="I268" s="78"/>
      <c r="J268" s="57"/>
      <c r="K268" s="47"/>
      <c r="L268" s="83"/>
      <c r="M268" s="165"/>
    </row>
    <row r="269" spans="1:14" ht="124.5" customHeight="1" thickBot="1">
      <c r="A269" s="36" t="s">
        <v>519</v>
      </c>
      <c r="B269" s="6" t="s">
        <v>520</v>
      </c>
      <c r="C269" s="110" t="s">
        <v>91</v>
      </c>
      <c r="D269" s="110">
        <v>100</v>
      </c>
      <c r="E269" s="58">
        <v>85.7</v>
      </c>
      <c r="F269" s="58">
        <v>71.42</v>
      </c>
      <c r="G269" s="183">
        <f t="shared" si="19"/>
        <v>1.1999439932791935</v>
      </c>
      <c r="H269" s="184"/>
      <c r="I269" s="185"/>
      <c r="J269" s="186"/>
      <c r="K269" s="187"/>
      <c r="L269" s="217"/>
      <c r="M269" s="165"/>
    </row>
    <row r="270" spans="1:14" s="31" customFormat="1" ht="26.25" customHeight="1" thickBot="1">
      <c r="A270" s="230" t="s">
        <v>23</v>
      </c>
      <c r="B270" s="157" t="s">
        <v>521</v>
      </c>
      <c r="C270" s="158"/>
      <c r="D270" s="158"/>
      <c r="E270" s="158"/>
      <c r="F270" s="158"/>
      <c r="G270" s="209">
        <f>SUM(G271+G276)</f>
        <v>37.236469859700257</v>
      </c>
      <c r="H270" s="231">
        <f>SUM(H271+H276)</f>
        <v>28</v>
      </c>
      <c r="I270" s="82">
        <f>PRODUCT(1/H270)</f>
        <v>3.5714285714285712E-2</v>
      </c>
      <c r="J270" s="74">
        <f>SUM(G270*I270)</f>
        <v>1.3298739235607233</v>
      </c>
      <c r="K270" s="231">
        <f>SUM(K276+K271)</f>
        <v>70342.600000000006</v>
      </c>
      <c r="L270" s="231">
        <f>SUM(L276+L271)</f>
        <v>63393.9</v>
      </c>
      <c r="M270" s="144">
        <f>(L270*J270)/K270</f>
        <v>1.19850410025811</v>
      </c>
    </row>
    <row r="271" spans="1:14" s="31" customFormat="1" ht="60" customHeight="1" thickBot="1">
      <c r="A271" s="232" t="s">
        <v>52</v>
      </c>
      <c r="B271" s="147" t="s">
        <v>522</v>
      </c>
      <c r="C271" s="148"/>
      <c r="D271" s="148"/>
      <c r="E271" s="148"/>
      <c r="F271" s="148"/>
      <c r="G271" s="216">
        <f>SUM(G272:G275)</f>
        <v>3.9878988035892324</v>
      </c>
      <c r="H271" s="202">
        <v>4</v>
      </c>
      <c r="I271" s="180">
        <f>SUM(1/H271)</f>
        <v>0.25</v>
      </c>
      <c r="J271" s="181">
        <f>SUM(G271*I271)</f>
        <v>0.99697470089730811</v>
      </c>
      <c r="K271" s="202">
        <v>45091.3</v>
      </c>
      <c r="L271" s="189">
        <v>44961.9</v>
      </c>
      <c r="M271" s="182">
        <f>(L271*J271)/K271</f>
        <v>0.99411364951275916</v>
      </c>
    </row>
    <row r="272" spans="1:14" ht="37.5">
      <c r="A272" s="30" t="s">
        <v>25</v>
      </c>
      <c r="B272" s="5" t="s">
        <v>133</v>
      </c>
      <c r="C272" s="105" t="s">
        <v>91</v>
      </c>
      <c r="D272" s="105">
        <v>100</v>
      </c>
      <c r="E272" s="37">
        <v>100</v>
      </c>
      <c r="F272" s="37">
        <v>100</v>
      </c>
      <c r="G272" s="173">
        <f t="shared" ref="G272:G273" si="20">PRODUCT(F272/E272)</f>
        <v>1</v>
      </c>
      <c r="H272" s="174"/>
      <c r="I272" s="175"/>
      <c r="J272" s="176"/>
      <c r="K272" s="45"/>
      <c r="L272" s="215"/>
      <c r="M272" s="146"/>
    </row>
    <row r="273" spans="1:13">
      <c r="A273" s="22" t="s">
        <v>26</v>
      </c>
      <c r="B273" s="10" t="s">
        <v>154</v>
      </c>
      <c r="C273" s="91" t="s">
        <v>91</v>
      </c>
      <c r="D273" s="91">
        <v>94.2</v>
      </c>
      <c r="E273" s="97">
        <v>94.4</v>
      </c>
      <c r="F273" s="97">
        <v>97.7</v>
      </c>
      <c r="G273" s="77">
        <f t="shared" si="20"/>
        <v>1.034957627118644</v>
      </c>
      <c r="H273" s="46"/>
      <c r="I273" s="78"/>
      <c r="J273" s="57"/>
      <c r="K273" s="47"/>
      <c r="L273" s="83"/>
      <c r="M273" s="123"/>
    </row>
    <row r="274" spans="1:13">
      <c r="A274" s="22" t="s">
        <v>27</v>
      </c>
      <c r="B274" s="10" t="s">
        <v>155</v>
      </c>
      <c r="C274" s="91" t="s">
        <v>523</v>
      </c>
      <c r="D274" s="91">
        <v>8.32</v>
      </c>
      <c r="E274" s="97">
        <v>8.3000000000000007</v>
      </c>
      <c r="F274" s="97">
        <v>4.25</v>
      </c>
      <c r="G274" s="77">
        <f t="shared" ref="G274" si="21">PRODUCT(E274/F274)</f>
        <v>1.9529411764705884</v>
      </c>
      <c r="H274" s="46"/>
      <c r="I274" s="78"/>
      <c r="J274" s="57"/>
      <c r="K274" s="47"/>
      <c r="L274" s="83"/>
      <c r="M274" s="123"/>
    </row>
    <row r="275" spans="1:13" ht="19.5" thickBot="1">
      <c r="A275" s="23" t="s">
        <v>35</v>
      </c>
      <c r="B275" s="14" t="s">
        <v>524</v>
      </c>
      <c r="C275" s="111" t="s">
        <v>91</v>
      </c>
      <c r="D275" s="111">
        <v>0</v>
      </c>
      <c r="E275" s="112">
        <v>0</v>
      </c>
      <c r="F275" s="112">
        <v>1.21</v>
      </c>
      <c r="G275" s="183">
        <v>0</v>
      </c>
      <c r="H275" s="184"/>
      <c r="I275" s="185"/>
      <c r="J275" s="186"/>
      <c r="K275" s="187"/>
      <c r="L275" s="217"/>
      <c r="M275" s="145"/>
    </row>
    <row r="276" spans="1:13" ht="19.5" customHeight="1" thickBot="1">
      <c r="A276" s="218" t="s">
        <v>53</v>
      </c>
      <c r="B276" s="147" t="s">
        <v>525</v>
      </c>
      <c r="C276" s="148"/>
      <c r="D276" s="148"/>
      <c r="E276" s="148"/>
      <c r="F276" s="148"/>
      <c r="G276" s="216">
        <f>SUM(G277:G300)</f>
        <v>33.248571056111025</v>
      </c>
      <c r="H276" s="202">
        <v>24</v>
      </c>
      <c r="I276" s="180">
        <f>PRODUCT(1/H276)</f>
        <v>4.1666666666666664E-2</v>
      </c>
      <c r="J276" s="181">
        <f>SUM(G276*I276)</f>
        <v>1.3853571273379592</v>
      </c>
      <c r="K276" s="202">
        <v>25251.3</v>
      </c>
      <c r="L276" s="189">
        <v>18432</v>
      </c>
      <c r="M276" s="182">
        <f>(L276*J276)/K276</f>
        <v>1.011231206753445</v>
      </c>
    </row>
    <row r="277" spans="1:13" ht="37.5">
      <c r="A277" s="30" t="s">
        <v>28</v>
      </c>
      <c r="B277" s="5" t="s">
        <v>526</v>
      </c>
      <c r="C277" s="105" t="s">
        <v>91</v>
      </c>
      <c r="D277" s="105">
        <v>100</v>
      </c>
      <c r="E277" s="37">
        <v>100</v>
      </c>
      <c r="F277" s="37">
        <v>100</v>
      </c>
      <c r="G277" s="173">
        <f t="shared" ref="G277" si="22">PRODUCT(F277/E277)</f>
        <v>1</v>
      </c>
      <c r="H277" s="174"/>
      <c r="I277" s="175"/>
      <c r="J277" s="176"/>
      <c r="K277" s="45"/>
      <c r="L277" s="215"/>
      <c r="M277" s="146"/>
    </row>
    <row r="278" spans="1:13" ht="37.5">
      <c r="A278" s="22" t="s">
        <v>29</v>
      </c>
      <c r="B278" s="10" t="s">
        <v>527</v>
      </c>
      <c r="C278" s="91" t="s">
        <v>91</v>
      </c>
      <c r="D278" s="91">
        <v>0</v>
      </c>
      <c r="E278" s="97">
        <v>40</v>
      </c>
      <c r="F278" s="97">
        <v>50</v>
      </c>
      <c r="G278" s="77">
        <f t="shared" ref="G278" si="23">PRODUCT(E278/F278)</f>
        <v>0.8</v>
      </c>
      <c r="H278" s="46"/>
      <c r="I278" s="78"/>
      <c r="J278" s="57"/>
      <c r="K278" s="47"/>
      <c r="L278" s="83"/>
      <c r="M278" s="123"/>
    </row>
    <row r="279" spans="1:13" ht="81" customHeight="1">
      <c r="A279" s="22" t="s">
        <v>30</v>
      </c>
      <c r="B279" s="10" t="s">
        <v>528</v>
      </c>
      <c r="C279" s="91" t="s">
        <v>91</v>
      </c>
      <c r="D279" s="91">
        <v>90</v>
      </c>
      <c r="E279" s="97">
        <v>95</v>
      </c>
      <c r="F279" s="97">
        <v>95</v>
      </c>
      <c r="G279" s="77">
        <f t="shared" ref="G279:G283" si="24">PRODUCT(F279/E279)</f>
        <v>1</v>
      </c>
      <c r="H279" s="46"/>
      <c r="I279" s="78"/>
      <c r="J279" s="57"/>
      <c r="K279" s="47"/>
      <c r="L279" s="83"/>
      <c r="M279" s="123"/>
    </row>
    <row r="280" spans="1:13" ht="42" customHeight="1">
      <c r="A280" s="22" t="s">
        <v>32</v>
      </c>
      <c r="B280" s="10" t="s">
        <v>134</v>
      </c>
      <c r="C280" s="91" t="s">
        <v>91</v>
      </c>
      <c r="D280" s="91">
        <v>100</v>
      </c>
      <c r="E280" s="97">
        <v>100</v>
      </c>
      <c r="F280" s="97">
        <v>100</v>
      </c>
      <c r="G280" s="77">
        <f t="shared" si="24"/>
        <v>1</v>
      </c>
      <c r="H280" s="46"/>
      <c r="I280" s="78"/>
      <c r="J280" s="57"/>
      <c r="K280" s="47"/>
      <c r="L280" s="83"/>
      <c r="M280" s="123"/>
    </row>
    <row r="281" spans="1:13" ht="79.5" customHeight="1">
      <c r="A281" s="22" t="s">
        <v>60</v>
      </c>
      <c r="B281" s="10" t="s">
        <v>135</v>
      </c>
      <c r="C281" s="91" t="s">
        <v>91</v>
      </c>
      <c r="D281" s="91">
        <v>95</v>
      </c>
      <c r="E281" s="97">
        <v>100</v>
      </c>
      <c r="F281" s="97">
        <v>100</v>
      </c>
      <c r="G281" s="77">
        <f t="shared" si="24"/>
        <v>1</v>
      </c>
      <c r="H281" s="46"/>
      <c r="I281" s="78"/>
      <c r="J281" s="57"/>
      <c r="K281" s="47"/>
      <c r="L281" s="83"/>
      <c r="M281" s="123"/>
    </row>
    <row r="282" spans="1:13" ht="37.5">
      <c r="A282" s="22" t="s">
        <v>61</v>
      </c>
      <c r="B282" s="10" t="s">
        <v>136</v>
      </c>
      <c r="C282" s="91" t="s">
        <v>91</v>
      </c>
      <c r="D282" s="91">
        <v>60</v>
      </c>
      <c r="E282" s="97">
        <v>85</v>
      </c>
      <c r="F282" s="97">
        <v>65</v>
      </c>
      <c r="G282" s="77">
        <f t="shared" si="24"/>
        <v>0.76470588235294112</v>
      </c>
      <c r="H282" s="46"/>
      <c r="I282" s="78"/>
      <c r="J282" s="57"/>
      <c r="K282" s="47"/>
      <c r="L282" s="83"/>
      <c r="M282" s="123"/>
    </row>
    <row r="283" spans="1:13" ht="21" customHeight="1">
      <c r="A283" s="22" t="s">
        <v>81</v>
      </c>
      <c r="B283" s="10" t="s">
        <v>529</v>
      </c>
      <c r="C283" s="91" t="s">
        <v>91</v>
      </c>
      <c r="D283" s="91">
        <v>48</v>
      </c>
      <c r="E283" s="97">
        <v>70</v>
      </c>
      <c r="F283" s="97">
        <v>47</v>
      </c>
      <c r="G283" s="77">
        <f t="shared" si="24"/>
        <v>0.67142857142857137</v>
      </c>
      <c r="H283" s="46"/>
      <c r="I283" s="78"/>
      <c r="J283" s="57"/>
      <c r="K283" s="47"/>
      <c r="L283" s="83"/>
      <c r="M283" s="123"/>
    </row>
    <row r="284" spans="1:13" ht="24.75" customHeight="1">
      <c r="A284" s="22" t="s">
        <v>115</v>
      </c>
      <c r="B284" s="10" t="s">
        <v>530</v>
      </c>
      <c r="C284" s="91" t="s">
        <v>91</v>
      </c>
      <c r="D284" s="91">
        <v>4</v>
      </c>
      <c r="E284" s="97">
        <v>2.2000000000000002</v>
      </c>
      <c r="F284" s="97">
        <v>0.56000000000000005</v>
      </c>
      <c r="G284" s="77">
        <f t="shared" ref="G284" si="25">PRODUCT(E284/F284)</f>
        <v>3.9285714285714284</v>
      </c>
      <c r="H284" s="46"/>
      <c r="I284" s="78"/>
      <c r="J284" s="57"/>
      <c r="K284" s="47"/>
      <c r="L284" s="83"/>
      <c r="M284" s="123"/>
    </row>
    <row r="285" spans="1:13" ht="37.5">
      <c r="A285" s="22" t="s">
        <v>116</v>
      </c>
      <c r="B285" s="10" t="s">
        <v>531</v>
      </c>
      <c r="C285" s="91" t="s">
        <v>91</v>
      </c>
      <c r="D285" s="91">
        <v>70</v>
      </c>
      <c r="E285" s="97">
        <v>85</v>
      </c>
      <c r="F285" s="97">
        <v>85</v>
      </c>
      <c r="G285" s="77"/>
      <c r="H285" s="46"/>
      <c r="I285" s="78"/>
      <c r="J285" s="57"/>
      <c r="K285" s="47"/>
      <c r="L285" s="83"/>
      <c r="M285" s="123"/>
    </row>
    <row r="286" spans="1:13" ht="23.25" customHeight="1">
      <c r="A286" s="22" t="s">
        <v>231</v>
      </c>
      <c r="B286" s="10" t="s">
        <v>532</v>
      </c>
      <c r="C286" s="91" t="s">
        <v>91</v>
      </c>
      <c r="D286" s="91">
        <v>10</v>
      </c>
      <c r="E286" s="97">
        <v>10</v>
      </c>
      <c r="F286" s="97">
        <v>0.96</v>
      </c>
      <c r="G286" s="77">
        <f t="shared" ref="G286:G289" si="26">PRODUCT(E286/F286)</f>
        <v>10.416666666666668</v>
      </c>
      <c r="H286" s="46"/>
      <c r="I286" s="78"/>
      <c r="J286" s="57"/>
      <c r="K286" s="47"/>
      <c r="L286" s="83"/>
      <c r="M286" s="123"/>
    </row>
    <row r="287" spans="1:13">
      <c r="A287" s="22" t="s">
        <v>455</v>
      </c>
      <c r="B287" s="10" t="s">
        <v>533</v>
      </c>
      <c r="C287" s="91" t="s">
        <v>91</v>
      </c>
      <c r="D287" s="91">
        <v>24</v>
      </c>
      <c r="E287" s="97">
        <v>22</v>
      </c>
      <c r="F287" s="97">
        <v>24.51</v>
      </c>
      <c r="G287" s="77">
        <f t="shared" si="26"/>
        <v>0.89759281925744583</v>
      </c>
      <c r="H287" s="46"/>
      <c r="I287" s="78"/>
      <c r="J287" s="57"/>
      <c r="K287" s="47"/>
      <c r="L287" s="83"/>
      <c r="M287" s="123"/>
    </row>
    <row r="288" spans="1:13" ht="37.5">
      <c r="A288" s="22" t="s">
        <v>232</v>
      </c>
      <c r="B288" s="10" t="s">
        <v>534</v>
      </c>
      <c r="C288" s="91" t="s">
        <v>91</v>
      </c>
      <c r="D288" s="91">
        <v>0</v>
      </c>
      <c r="E288" s="97">
        <v>30</v>
      </c>
      <c r="F288" s="97">
        <v>28.86</v>
      </c>
      <c r="G288" s="77">
        <f t="shared" si="26"/>
        <v>1.0395010395010396</v>
      </c>
      <c r="H288" s="46"/>
      <c r="I288" s="78"/>
      <c r="J288" s="57"/>
      <c r="K288" s="47"/>
      <c r="L288" s="83"/>
      <c r="M288" s="123"/>
    </row>
    <row r="289" spans="1:15" ht="37.5">
      <c r="A289" s="22" t="s">
        <v>234</v>
      </c>
      <c r="B289" s="10" t="s">
        <v>535</v>
      </c>
      <c r="C289" s="91" t="s">
        <v>91</v>
      </c>
      <c r="D289" s="91">
        <v>0</v>
      </c>
      <c r="E289" s="97">
        <v>30</v>
      </c>
      <c r="F289" s="97">
        <v>41.09</v>
      </c>
      <c r="G289" s="77">
        <f t="shared" si="26"/>
        <v>0.73010464833292765</v>
      </c>
      <c r="H289" s="46"/>
      <c r="I289" s="78"/>
      <c r="J289" s="57"/>
      <c r="K289" s="47"/>
      <c r="L289" s="83"/>
      <c r="M289" s="123"/>
    </row>
    <row r="290" spans="1:15" ht="56.25">
      <c r="A290" s="22" t="s">
        <v>235</v>
      </c>
      <c r="B290" s="10" t="s">
        <v>538</v>
      </c>
      <c r="C290" s="91" t="s">
        <v>95</v>
      </c>
      <c r="D290" s="91">
        <v>0</v>
      </c>
      <c r="E290" s="97">
        <v>1</v>
      </c>
      <c r="F290" s="97">
        <v>1</v>
      </c>
      <c r="G290" s="77">
        <f t="shared" ref="G290:G299" si="27">PRODUCT(F290/E290)</f>
        <v>1</v>
      </c>
      <c r="H290" s="46"/>
      <c r="I290" s="78"/>
      <c r="J290" s="57"/>
      <c r="K290" s="47"/>
      <c r="L290" s="83"/>
      <c r="M290" s="123"/>
    </row>
    <row r="291" spans="1:15" ht="56.25">
      <c r="A291" s="22" t="s">
        <v>237</v>
      </c>
      <c r="B291" s="10" t="s">
        <v>137</v>
      </c>
      <c r="C291" s="91" t="s">
        <v>91</v>
      </c>
      <c r="D291" s="91">
        <v>93</v>
      </c>
      <c r="E291" s="97">
        <v>96</v>
      </c>
      <c r="F291" s="97">
        <v>96</v>
      </c>
      <c r="G291" s="77">
        <f t="shared" si="27"/>
        <v>1</v>
      </c>
      <c r="H291" s="46"/>
      <c r="I291" s="78"/>
      <c r="J291" s="57"/>
      <c r="K291" s="47"/>
      <c r="L291" s="83"/>
      <c r="M291" s="123"/>
    </row>
    <row r="292" spans="1:15" ht="37.5">
      <c r="A292" s="22" t="s">
        <v>238</v>
      </c>
      <c r="B292" s="10" t="s">
        <v>138</v>
      </c>
      <c r="C292" s="91" t="s">
        <v>91</v>
      </c>
      <c r="D292" s="91">
        <v>50</v>
      </c>
      <c r="E292" s="97">
        <v>80</v>
      </c>
      <c r="F292" s="97">
        <v>80</v>
      </c>
      <c r="G292" s="77">
        <f t="shared" si="27"/>
        <v>1</v>
      </c>
      <c r="H292" s="46"/>
      <c r="I292" s="78"/>
      <c r="J292" s="57"/>
      <c r="K292" s="47"/>
      <c r="L292" s="83"/>
      <c r="M292" s="123"/>
    </row>
    <row r="293" spans="1:15" ht="102" customHeight="1">
      <c r="A293" s="22" t="s">
        <v>239</v>
      </c>
      <c r="B293" s="10" t="s">
        <v>539</v>
      </c>
      <c r="C293" s="91" t="s">
        <v>91</v>
      </c>
      <c r="D293" s="91">
        <v>100</v>
      </c>
      <c r="E293" s="97">
        <v>100</v>
      </c>
      <c r="F293" s="97">
        <v>100</v>
      </c>
      <c r="G293" s="77">
        <f t="shared" si="27"/>
        <v>1</v>
      </c>
      <c r="H293" s="46"/>
      <c r="I293" s="78"/>
      <c r="J293" s="57"/>
      <c r="K293" s="47"/>
      <c r="L293" s="83"/>
      <c r="M293" s="123"/>
    </row>
    <row r="294" spans="1:15" ht="37.5">
      <c r="A294" s="22" t="s">
        <v>536</v>
      </c>
      <c r="B294" s="10" t="s">
        <v>139</v>
      </c>
      <c r="C294" s="91" t="s">
        <v>95</v>
      </c>
      <c r="D294" s="91">
        <v>13.8</v>
      </c>
      <c r="E294" s="97">
        <v>13.8</v>
      </c>
      <c r="F294" s="97">
        <v>13.8</v>
      </c>
      <c r="G294" s="77">
        <f t="shared" si="27"/>
        <v>1</v>
      </c>
      <c r="H294" s="46"/>
      <c r="I294" s="78"/>
      <c r="J294" s="57"/>
      <c r="K294" s="47"/>
      <c r="L294" s="83"/>
      <c r="M294" s="123"/>
    </row>
    <row r="295" spans="1:15" ht="56.25">
      <c r="A295" s="22" t="s">
        <v>537</v>
      </c>
      <c r="B295" s="10" t="s">
        <v>540</v>
      </c>
      <c r="C295" s="91" t="s">
        <v>91</v>
      </c>
      <c r="D295" s="91">
        <v>0</v>
      </c>
      <c r="E295" s="97">
        <v>100</v>
      </c>
      <c r="F295" s="97">
        <v>0</v>
      </c>
      <c r="G295" s="77">
        <f t="shared" si="27"/>
        <v>0</v>
      </c>
      <c r="H295" s="46"/>
      <c r="I295" s="78"/>
      <c r="J295" s="57"/>
      <c r="K295" s="47"/>
      <c r="L295" s="83"/>
      <c r="M295" s="123"/>
    </row>
    <row r="296" spans="1:15" ht="24.75" customHeight="1">
      <c r="A296" s="22" t="s">
        <v>241</v>
      </c>
      <c r="B296" s="10" t="s">
        <v>158</v>
      </c>
      <c r="C296" s="91" t="s">
        <v>91</v>
      </c>
      <c r="D296" s="91">
        <v>80</v>
      </c>
      <c r="E296" s="97">
        <v>90</v>
      </c>
      <c r="F296" s="97">
        <v>90</v>
      </c>
      <c r="G296" s="77">
        <f t="shared" si="27"/>
        <v>1</v>
      </c>
      <c r="H296" s="46"/>
      <c r="I296" s="78"/>
      <c r="J296" s="57"/>
      <c r="K296" s="47"/>
      <c r="L296" s="83"/>
      <c r="M296" s="123"/>
    </row>
    <row r="297" spans="1:15" ht="56.25">
      <c r="A297" s="22" t="s">
        <v>243</v>
      </c>
      <c r="B297" s="10" t="s">
        <v>140</v>
      </c>
      <c r="C297" s="91" t="s">
        <v>91</v>
      </c>
      <c r="D297" s="91">
        <v>75</v>
      </c>
      <c r="E297" s="97">
        <v>77</v>
      </c>
      <c r="F297" s="97">
        <v>77</v>
      </c>
      <c r="G297" s="77">
        <f t="shared" si="27"/>
        <v>1</v>
      </c>
      <c r="H297" s="46"/>
      <c r="I297" s="78"/>
      <c r="J297" s="57"/>
      <c r="K297" s="47"/>
      <c r="L297" s="83"/>
      <c r="M297" s="123"/>
    </row>
    <row r="298" spans="1:15" ht="37.5">
      <c r="A298" s="22" t="s">
        <v>245</v>
      </c>
      <c r="B298" s="10" t="s">
        <v>541</v>
      </c>
      <c r="C298" s="91" t="s">
        <v>91</v>
      </c>
      <c r="D298" s="91">
        <v>0</v>
      </c>
      <c r="E298" s="97">
        <v>80</v>
      </c>
      <c r="F298" s="97">
        <v>80</v>
      </c>
      <c r="G298" s="77">
        <f t="shared" si="27"/>
        <v>1</v>
      </c>
      <c r="H298" s="46"/>
      <c r="I298" s="78"/>
      <c r="J298" s="57"/>
      <c r="K298" s="47"/>
      <c r="L298" s="83"/>
      <c r="M298" s="123"/>
    </row>
    <row r="299" spans="1:15" ht="81.75" customHeight="1">
      <c r="A299" s="22" t="s">
        <v>247</v>
      </c>
      <c r="B299" s="10" t="s">
        <v>542</v>
      </c>
      <c r="C299" s="91" t="s">
        <v>91</v>
      </c>
      <c r="D299" s="91">
        <v>70</v>
      </c>
      <c r="E299" s="97">
        <v>100</v>
      </c>
      <c r="F299" s="97">
        <v>100</v>
      </c>
      <c r="G299" s="77">
        <f t="shared" si="27"/>
        <v>1</v>
      </c>
      <c r="H299" s="46"/>
      <c r="I299" s="78"/>
      <c r="J299" s="57"/>
      <c r="K299" s="47"/>
      <c r="L299" s="83"/>
      <c r="M299" s="123"/>
    </row>
    <row r="300" spans="1:15" ht="42.75" customHeight="1" thickBot="1">
      <c r="A300" s="23" t="s">
        <v>250</v>
      </c>
      <c r="B300" s="14" t="s">
        <v>543</v>
      </c>
      <c r="C300" s="111" t="s">
        <v>91</v>
      </c>
      <c r="D300" s="111">
        <v>11</v>
      </c>
      <c r="E300" s="112">
        <v>0</v>
      </c>
      <c r="F300" s="112">
        <v>11</v>
      </c>
      <c r="G300" s="183">
        <v>1</v>
      </c>
      <c r="H300" s="184"/>
      <c r="I300" s="185"/>
      <c r="J300" s="186"/>
      <c r="K300" s="187"/>
      <c r="L300" s="217"/>
      <c r="M300" s="145"/>
    </row>
    <row r="301" spans="1:15" ht="19.5" customHeight="1" thickBot="1">
      <c r="A301" s="7" t="s">
        <v>10</v>
      </c>
      <c r="B301" s="153" t="s">
        <v>544</v>
      </c>
      <c r="C301" s="149"/>
      <c r="D301" s="149"/>
      <c r="E301" s="149"/>
      <c r="F301" s="149"/>
      <c r="G301" s="85">
        <f>SUM(G302+G308+G321+G325+G330+G331+G334)</f>
        <v>42.46482754168693</v>
      </c>
      <c r="H301" s="231">
        <f>SUM(H302+H308+H321+H325+H330+H331+H334)</f>
        <v>38</v>
      </c>
      <c r="I301" s="82">
        <f>PRODUCT(1/H301)</f>
        <v>2.6315789473684209E-2</v>
      </c>
      <c r="J301" s="74">
        <f>SUM(G301*I301)</f>
        <v>1.1174954616233401</v>
      </c>
      <c r="K301" s="211">
        <f>SUM(K302+K308+K321+K325+K330+K331+K334)</f>
        <v>570745</v>
      </c>
      <c r="L301" s="211">
        <f>SUM(L302+L308+L321+L325+L330+L331+L334)</f>
        <v>542893.5</v>
      </c>
      <c r="M301" s="144">
        <f>(L301*J301)/K301</f>
        <v>1.0629633591092533</v>
      </c>
      <c r="O301" s="31"/>
    </row>
    <row r="302" spans="1:15" ht="24" customHeight="1" thickBot="1">
      <c r="A302" s="119" t="s">
        <v>83</v>
      </c>
      <c r="B302" s="147" t="s">
        <v>545</v>
      </c>
      <c r="C302" s="148"/>
      <c r="D302" s="148"/>
      <c r="E302" s="148"/>
      <c r="F302" s="148"/>
      <c r="G302" s="216">
        <f>SUM(G303:G307)</f>
        <v>9.242977528089888</v>
      </c>
      <c r="H302" s="202">
        <v>5</v>
      </c>
      <c r="I302" s="180">
        <f>PRODUCT(1/H302)</f>
        <v>0.2</v>
      </c>
      <c r="J302" s="181">
        <f>SUM(G302*I302)</f>
        <v>1.8485955056179777</v>
      </c>
      <c r="K302" s="200">
        <v>4035</v>
      </c>
      <c r="L302" s="200">
        <v>2238.6</v>
      </c>
      <c r="M302" s="182">
        <f>(L302*J302)/K302</f>
        <v>1.0255925399941523</v>
      </c>
    </row>
    <row r="303" spans="1:15" ht="61.5" customHeight="1">
      <c r="A303" s="32" t="s">
        <v>25</v>
      </c>
      <c r="B303" s="113" t="s">
        <v>86</v>
      </c>
      <c r="C303" s="87" t="s">
        <v>101</v>
      </c>
      <c r="D303" s="87" t="s">
        <v>122</v>
      </c>
      <c r="E303" s="87" t="s">
        <v>122</v>
      </c>
      <c r="F303" s="87" t="s">
        <v>122</v>
      </c>
      <c r="G303" s="173">
        <v>1</v>
      </c>
      <c r="H303" s="174"/>
      <c r="I303" s="175"/>
      <c r="J303" s="176"/>
      <c r="K303" s="45"/>
      <c r="L303" s="45"/>
      <c r="M303" s="177"/>
    </row>
    <row r="304" spans="1:15" ht="37.5">
      <c r="A304" s="21" t="s">
        <v>26</v>
      </c>
      <c r="B304" s="10" t="s">
        <v>546</v>
      </c>
      <c r="C304" s="105" t="s">
        <v>547</v>
      </c>
      <c r="D304" s="87">
        <v>0</v>
      </c>
      <c r="E304" s="38">
        <v>0.17</v>
      </c>
      <c r="F304" s="38">
        <v>0.12</v>
      </c>
      <c r="G304" s="77">
        <f>PRODUCT(E304/F304)</f>
        <v>1.4166666666666667</v>
      </c>
      <c r="H304" s="46"/>
      <c r="I304" s="78"/>
      <c r="J304" s="57"/>
      <c r="K304" s="47"/>
      <c r="L304" s="47"/>
      <c r="M304" s="124"/>
    </row>
    <row r="305" spans="1:13">
      <c r="A305" s="21" t="s">
        <v>27</v>
      </c>
      <c r="B305" s="10" t="s">
        <v>548</v>
      </c>
      <c r="C305" s="88" t="s">
        <v>102</v>
      </c>
      <c r="D305" s="4" t="s">
        <v>94</v>
      </c>
      <c r="E305" s="39">
        <v>0</v>
      </c>
      <c r="F305" s="39">
        <v>0</v>
      </c>
      <c r="G305" s="77">
        <v>1</v>
      </c>
      <c r="H305" s="46"/>
      <c r="I305" s="78"/>
      <c r="J305" s="57"/>
      <c r="K305" s="47"/>
      <c r="L305" s="47"/>
      <c r="M305" s="124"/>
    </row>
    <row r="306" spans="1:13" ht="137.25" customHeight="1">
      <c r="A306" s="32" t="s">
        <v>35</v>
      </c>
      <c r="B306" s="6" t="s">
        <v>159</v>
      </c>
      <c r="C306" s="114" t="s">
        <v>91</v>
      </c>
      <c r="D306" s="115" t="s">
        <v>166</v>
      </c>
      <c r="E306" s="84">
        <v>5</v>
      </c>
      <c r="F306" s="84">
        <v>24</v>
      </c>
      <c r="G306" s="77">
        <f>PRODUCT(E306/F306)</f>
        <v>0.20833333333333334</v>
      </c>
      <c r="H306" s="46"/>
      <c r="I306" s="78"/>
      <c r="J306" s="57"/>
      <c r="K306" s="47"/>
      <c r="L306" s="47"/>
      <c r="M306" s="124"/>
    </row>
    <row r="307" spans="1:13" ht="101.25" customHeight="1" thickBot="1">
      <c r="A307" s="67" t="s">
        <v>36</v>
      </c>
      <c r="B307" s="14" t="s">
        <v>160</v>
      </c>
      <c r="C307" s="111" t="s">
        <v>91</v>
      </c>
      <c r="D307" s="89" t="s">
        <v>167</v>
      </c>
      <c r="E307" s="90">
        <v>50</v>
      </c>
      <c r="F307" s="90">
        <v>8.9</v>
      </c>
      <c r="G307" s="183">
        <f>SUM(E307/F307)</f>
        <v>5.6179775280898872</v>
      </c>
      <c r="H307" s="184"/>
      <c r="I307" s="185"/>
      <c r="J307" s="186"/>
      <c r="K307" s="187"/>
      <c r="L307" s="187"/>
      <c r="M307" s="188"/>
    </row>
    <row r="308" spans="1:13" ht="19.5" thickBot="1">
      <c r="A308" s="119" t="s">
        <v>84</v>
      </c>
      <c r="B308" s="147" t="s">
        <v>549</v>
      </c>
      <c r="C308" s="148"/>
      <c r="D308" s="148"/>
      <c r="E308" s="148"/>
      <c r="F308" s="148"/>
      <c r="G308" s="216">
        <f>SUM(G309:G320)</f>
        <v>11.652333333333333</v>
      </c>
      <c r="H308" s="202">
        <v>12</v>
      </c>
      <c r="I308" s="180">
        <f>PRODUCT(1/H308)</f>
        <v>8.3333333333333329E-2</v>
      </c>
      <c r="J308" s="181">
        <f>SUM(G308*I308)</f>
        <v>0.97102777777777771</v>
      </c>
      <c r="K308" s="200">
        <v>20456.599999999999</v>
      </c>
      <c r="L308" s="200">
        <v>20037.900000000001</v>
      </c>
      <c r="M308" s="182">
        <f>(L308*J308)/K308</f>
        <v>0.95115305125648131</v>
      </c>
    </row>
    <row r="309" spans="1:13" ht="223.5" customHeight="1">
      <c r="A309" s="32" t="s">
        <v>28</v>
      </c>
      <c r="B309" s="5" t="s">
        <v>161</v>
      </c>
      <c r="C309" s="115" t="s">
        <v>91</v>
      </c>
      <c r="D309" s="87">
        <v>100</v>
      </c>
      <c r="E309" s="38">
        <v>100</v>
      </c>
      <c r="F309" s="37">
        <v>89</v>
      </c>
      <c r="G309" s="173">
        <f t="shared" ref="G309:G327" si="28">PRODUCT(F309/E309)</f>
        <v>0.89</v>
      </c>
      <c r="H309" s="174"/>
      <c r="I309" s="175"/>
      <c r="J309" s="176"/>
      <c r="K309" s="45"/>
      <c r="L309" s="45"/>
      <c r="M309" s="177"/>
    </row>
    <row r="310" spans="1:13" ht="162" customHeight="1">
      <c r="A310" s="21" t="s">
        <v>29</v>
      </c>
      <c r="B310" s="10" t="s">
        <v>550</v>
      </c>
      <c r="C310" s="88" t="s">
        <v>91</v>
      </c>
      <c r="D310" s="88">
        <v>100</v>
      </c>
      <c r="E310" s="39">
        <v>100</v>
      </c>
      <c r="F310" s="97">
        <v>30</v>
      </c>
      <c r="G310" s="77">
        <f t="shared" si="28"/>
        <v>0.3</v>
      </c>
      <c r="H310" s="46"/>
      <c r="I310" s="78"/>
      <c r="J310" s="57"/>
      <c r="K310" s="47"/>
      <c r="L310" s="47"/>
      <c r="M310" s="124"/>
    </row>
    <row r="311" spans="1:13" ht="41.25" customHeight="1">
      <c r="A311" s="21" t="s">
        <v>30</v>
      </c>
      <c r="B311" s="10" t="s">
        <v>551</v>
      </c>
      <c r="C311" s="88" t="s">
        <v>91</v>
      </c>
      <c r="D311" s="88">
        <v>60</v>
      </c>
      <c r="E311" s="39">
        <v>30</v>
      </c>
      <c r="F311" s="97">
        <v>64.27</v>
      </c>
      <c r="G311" s="77">
        <f t="shared" si="28"/>
        <v>2.1423333333333332</v>
      </c>
      <c r="H311" s="46"/>
      <c r="I311" s="78"/>
      <c r="J311" s="57"/>
      <c r="K311" s="47"/>
      <c r="L311" s="47"/>
      <c r="M311" s="124"/>
    </row>
    <row r="312" spans="1:13" ht="43.5" customHeight="1">
      <c r="A312" s="21" t="s">
        <v>32</v>
      </c>
      <c r="B312" s="10" t="s">
        <v>162</v>
      </c>
      <c r="C312" s="88" t="s">
        <v>91</v>
      </c>
      <c r="D312" s="88">
        <v>100</v>
      </c>
      <c r="E312" s="39">
        <v>100</v>
      </c>
      <c r="F312" s="97">
        <v>95</v>
      </c>
      <c r="G312" s="77">
        <f t="shared" si="28"/>
        <v>0.95</v>
      </c>
      <c r="H312" s="46"/>
      <c r="I312" s="78"/>
      <c r="J312" s="57"/>
      <c r="K312" s="47"/>
      <c r="L312" s="47"/>
      <c r="M312" s="124"/>
    </row>
    <row r="313" spans="1:13" ht="66" customHeight="1">
      <c r="A313" s="21" t="s">
        <v>60</v>
      </c>
      <c r="B313" s="125" t="s">
        <v>595</v>
      </c>
      <c r="C313" s="88" t="s">
        <v>91</v>
      </c>
      <c r="D313" s="88">
        <v>100</v>
      </c>
      <c r="E313" s="39">
        <v>100</v>
      </c>
      <c r="F313" s="97">
        <v>85</v>
      </c>
      <c r="G313" s="77">
        <f t="shared" si="28"/>
        <v>0.85</v>
      </c>
      <c r="H313" s="46"/>
      <c r="I313" s="78"/>
      <c r="J313" s="57"/>
      <c r="K313" s="47"/>
      <c r="L313" s="47"/>
      <c r="M313" s="124"/>
    </row>
    <row r="314" spans="1:13" ht="40.5" customHeight="1">
      <c r="A314" s="21" t="s">
        <v>61</v>
      </c>
      <c r="B314" s="10" t="s">
        <v>552</v>
      </c>
      <c r="C314" s="88" t="s">
        <v>91</v>
      </c>
      <c r="D314" s="88">
        <v>0</v>
      </c>
      <c r="E314" s="39">
        <v>100</v>
      </c>
      <c r="F314" s="97">
        <v>100</v>
      </c>
      <c r="G314" s="77">
        <f t="shared" si="28"/>
        <v>1</v>
      </c>
      <c r="H314" s="46"/>
      <c r="I314" s="78"/>
      <c r="J314" s="57"/>
      <c r="K314" s="47"/>
      <c r="L314" s="47"/>
      <c r="M314" s="124"/>
    </row>
    <row r="315" spans="1:13" ht="43.5" customHeight="1">
      <c r="A315" s="21" t="s">
        <v>81</v>
      </c>
      <c r="B315" s="10" t="s">
        <v>553</v>
      </c>
      <c r="C315" s="88" t="s">
        <v>91</v>
      </c>
      <c r="D315" s="88">
        <v>0</v>
      </c>
      <c r="E315" s="39">
        <v>100</v>
      </c>
      <c r="F315" s="97">
        <v>100</v>
      </c>
      <c r="G315" s="77">
        <f t="shared" si="28"/>
        <v>1</v>
      </c>
      <c r="H315" s="46"/>
      <c r="I315" s="78"/>
      <c r="J315" s="57"/>
      <c r="K315" s="47"/>
      <c r="L315" s="47"/>
      <c r="M315" s="124"/>
    </row>
    <row r="316" spans="1:13" ht="62.25" customHeight="1">
      <c r="A316" s="21" t="s">
        <v>115</v>
      </c>
      <c r="B316" s="10" t="s">
        <v>142</v>
      </c>
      <c r="C316" s="88" t="s">
        <v>91</v>
      </c>
      <c r="D316" s="88">
        <v>100</v>
      </c>
      <c r="E316" s="39">
        <v>100</v>
      </c>
      <c r="F316" s="97">
        <v>90</v>
      </c>
      <c r="G316" s="77">
        <f t="shared" si="28"/>
        <v>0.9</v>
      </c>
      <c r="H316" s="46"/>
      <c r="I316" s="78"/>
      <c r="J316" s="57"/>
      <c r="K316" s="47"/>
      <c r="L316" s="47"/>
      <c r="M316" s="124"/>
    </row>
    <row r="317" spans="1:13" ht="119.25" customHeight="1">
      <c r="A317" s="21" t="s">
        <v>116</v>
      </c>
      <c r="B317" s="10" t="s">
        <v>141</v>
      </c>
      <c r="C317" s="88" t="s">
        <v>91</v>
      </c>
      <c r="D317" s="88">
        <v>100</v>
      </c>
      <c r="E317" s="39">
        <v>100</v>
      </c>
      <c r="F317" s="97">
        <v>80</v>
      </c>
      <c r="G317" s="77">
        <f t="shared" si="28"/>
        <v>0.8</v>
      </c>
      <c r="H317" s="46"/>
      <c r="I317" s="78"/>
      <c r="J317" s="57"/>
      <c r="K317" s="47"/>
      <c r="L317" s="47"/>
      <c r="M317" s="124"/>
    </row>
    <row r="318" spans="1:13" ht="23.25" customHeight="1">
      <c r="A318" s="21" t="s">
        <v>231</v>
      </c>
      <c r="B318" s="10" t="s">
        <v>163</v>
      </c>
      <c r="C318" s="88" t="s">
        <v>91</v>
      </c>
      <c r="D318" s="88">
        <v>100</v>
      </c>
      <c r="E318" s="39">
        <v>100</v>
      </c>
      <c r="F318" s="97">
        <v>85</v>
      </c>
      <c r="G318" s="77">
        <f t="shared" si="28"/>
        <v>0.85</v>
      </c>
      <c r="H318" s="46"/>
      <c r="I318" s="78"/>
      <c r="J318" s="57"/>
      <c r="K318" s="47"/>
      <c r="L318" s="47"/>
      <c r="M318" s="124"/>
    </row>
    <row r="319" spans="1:13" ht="161.25" customHeight="1">
      <c r="A319" s="21" t="s">
        <v>455</v>
      </c>
      <c r="B319" s="10" t="s">
        <v>554</v>
      </c>
      <c r="C319" s="88" t="s">
        <v>91</v>
      </c>
      <c r="D319" s="88">
        <v>90</v>
      </c>
      <c r="E319" s="39">
        <v>100</v>
      </c>
      <c r="F319" s="97">
        <v>97</v>
      </c>
      <c r="G319" s="77">
        <f t="shared" si="28"/>
        <v>0.97</v>
      </c>
      <c r="H319" s="46"/>
      <c r="I319" s="78"/>
      <c r="J319" s="57"/>
      <c r="K319" s="47"/>
      <c r="L319" s="47"/>
      <c r="M319" s="124"/>
    </row>
    <row r="320" spans="1:13" ht="65.25" customHeight="1" thickBot="1">
      <c r="A320" s="27" t="s">
        <v>232</v>
      </c>
      <c r="B320" s="14" t="s">
        <v>555</v>
      </c>
      <c r="C320" s="89" t="s">
        <v>91</v>
      </c>
      <c r="D320" s="89">
        <v>0</v>
      </c>
      <c r="E320" s="90">
        <v>100</v>
      </c>
      <c r="F320" s="112">
        <v>100</v>
      </c>
      <c r="G320" s="183">
        <f t="shared" si="28"/>
        <v>1</v>
      </c>
      <c r="H320" s="184"/>
      <c r="I320" s="185"/>
      <c r="J320" s="186"/>
      <c r="K320" s="187"/>
      <c r="L320" s="187"/>
      <c r="M320" s="188"/>
    </row>
    <row r="321" spans="1:14" ht="21" customHeight="1" thickBot="1">
      <c r="A321" s="218" t="s">
        <v>85</v>
      </c>
      <c r="B321" s="147" t="s">
        <v>556</v>
      </c>
      <c r="C321" s="148"/>
      <c r="D321" s="148"/>
      <c r="E321" s="148"/>
      <c r="F321" s="148"/>
      <c r="G321" s="216">
        <f>SUM(G322:G324)</f>
        <v>3.0676691729323307</v>
      </c>
      <c r="H321" s="202">
        <v>3</v>
      </c>
      <c r="I321" s="180">
        <f>PRODUCT(1/H321)</f>
        <v>0.33333333333333331</v>
      </c>
      <c r="J321" s="181">
        <f>SUM(G321*I321)</f>
        <v>1.0225563909774436</v>
      </c>
      <c r="K321" s="202">
        <v>6196</v>
      </c>
      <c r="L321" s="202">
        <v>6191.1</v>
      </c>
      <c r="M321" s="182">
        <f>(L321*J321)/K321</f>
        <v>1.021747719848362</v>
      </c>
    </row>
    <row r="322" spans="1:14" ht="45.75" customHeight="1">
      <c r="A322" s="32" t="s">
        <v>31</v>
      </c>
      <c r="B322" s="5" t="s">
        <v>128</v>
      </c>
      <c r="C322" s="87" t="s">
        <v>91</v>
      </c>
      <c r="D322" s="87">
        <v>100</v>
      </c>
      <c r="E322" s="38">
        <v>100</v>
      </c>
      <c r="F322" s="37">
        <v>100</v>
      </c>
      <c r="G322" s="173">
        <f t="shared" si="28"/>
        <v>1</v>
      </c>
      <c r="H322" s="174"/>
      <c r="I322" s="175"/>
      <c r="J322" s="176"/>
      <c r="K322" s="45"/>
      <c r="L322" s="45"/>
      <c r="M322" s="177"/>
    </row>
    <row r="323" spans="1:14" ht="44.25" customHeight="1">
      <c r="A323" s="21" t="s">
        <v>33</v>
      </c>
      <c r="B323" s="10" t="s">
        <v>164</v>
      </c>
      <c r="C323" s="88" t="s">
        <v>91</v>
      </c>
      <c r="D323" s="88">
        <v>100</v>
      </c>
      <c r="E323" s="39">
        <v>100</v>
      </c>
      <c r="F323" s="97">
        <v>100</v>
      </c>
      <c r="G323" s="77">
        <f t="shared" si="28"/>
        <v>1</v>
      </c>
      <c r="H323" s="46"/>
      <c r="I323" s="78"/>
      <c r="J323" s="57"/>
      <c r="K323" s="47"/>
      <c r="L323" s="47"/>
      <c r="M323" s="124"/>
    </row>
    <row r="324" spans="1:14" ht="45" customHeight="1" thickBot="1">
      <c r="A324" s="21" t="s">
        <v>34</v>
      </c>
      <c r="B324" s="14" t="s">
        <v>557</v>
      </c>
      <c r="C324" s="89" t="s">
        <v>91</v>
      </c>
      <c r="D324" s="89">
        <v>1.3</v>
      </c>
      <c r="E324" s="90">
        <v>1.33</v>
      </c>
      <c r="F324" s="112">
        <v>1.42</v>
      </c>
      <c r="G324" s="183">
        <f t="shared" si="28"/>
        <v>1.0676691729323307</v>
      </c>
      <c r="H324" s="184"/>
      <c r="I324" s="185"/>
      <c r="J324" s="186"/>
      <c r="K324" s="187"/>
      <c r="L324" s="187"/>
      <c r="M324" s="188"/>
    </row>
    <row r="325" spans="1:14" ht="19.5" customHeight="1" thickBot="1">
      <c r="A325" s="119" t="s">
        <v>87</v>
      </c>
      <c r="B325" s="147" t="s">
        <v>558</v>
      </c>
      <c r="C325" s="148"/>
      <c r="D325" s="148"/>
      <c r="E325" s="148"/>
      <c r="F325" s="148"/>
      <c r="G325" s="216">
        <f>SUM(G326:G329)</f>
        <v>2.558514173998045</v>
      </c>
      <c r="H325" s="202">
        <v>4</v>
      </c>
      <c r="I325" s="180">
        <f>PRODUCT(1/H325)</f>
        <v>0.25</v>
      </c>
      <c r="J325" s="181">
        <f>SUM(G325*I325)</f>
        <v>0.63962854349951126</v>
      </c>
      <c r="K325" s="200">
        <v>14219.4</v>
      </c>
      <c r="L325" s="200">
        <v>12291</v>
      </c>
      <c r="M325" s="182">
        <f>(L325*J325)/K325</f>
        <v>0.55288369608791454</v>
      </c>
    </row>
    <row r="326" spans="1:14" ht="31.5" customHeight="1">
      <c r="A326" s="36" t="s">
        <v>37</v>
      </c>
      <c r="B326" s="6" t="s">
        <v>559</v>
      </c>
      <c r="C326" s="115" t="s">
        <v>91</v>
      </c>
      <c r="D326" s="115">
        <v>100</v>
      </c>
      <c r="E326" s="84">
        <v>255.75</v>
      </c>
      <c r="F326" s="58">
        <v>398.59</v>
      </c>
      <c r="G326" s="173">
        <f t="shared" si="28"/>
        <v>1.5585141739980448</v>
      </c>
      <c r="H326" s="174"/>
      <c r="I326" s="175"/>
      <c r="J326" s="176"/>
      <c r="K326" s="45"/>
      <c r="L326" s="45"/>
      <c r="M326" s="177"/>
    </row>
    <row r="327" spans="1:14" ht="21" customHeight="1">
      <c r="A327" s="21" t="s">
        <v>38</v>
      </c>
      <c r="B327" s="10" t="s">
        <v>560</v>
      </c>
      <c r="C327" s="116" t="s">
        <v>190</v>
      </c>
      <c r="D327" s="116">
        <v>7.97</v>
      </c>
      <c r="E327" s="117">
        <v>8</v>
      </c>
      <c r="F327" s="117">
        <v>8</v>
      </c>
      <c r="G327" s="77">
        <f t="shared" si="28"/>
        <v>1</v>
      </c>
      <c r="H327" s="46"/>
      <c r="I327" s="78"/>
      <c r="J327" s="57"/>
      <c r="K327" s="47"/>
      <c r="L327" s="47"/>
      <c r="M327" s="124"/>
    </row>
    <row r="328" spans="1:14" ht="62.25" customHeight="1">
      <c r="A328" s="21" t="s">
        <v>112</v>
      </c>
      <c r="B328" s="10" t="s">
        <v>165</v>
      </c>
      <c r="C328" s="116" t="s">
        <v>91</v>
      </c>
      <c r="D328" s="116">
        <v>0</v>
      </c>
      <c r="E328" s="39">
        <v>0</v>
      </c>
      <c r="F328" s="39">
        <v>38</v>
      </c>
      <c r="G328" s="77">
        <v>0</v>
      </c>
      <c r="H328" s="46"/>
      <c r="I328" s="78"/>
      <c r="J328" s="57"/>
      <c r="K328" s="47"/>
      <c r="L328" s="47"/>
      <c r="M328" s="124"/>
    </row>
    <row r="329" spans="1:14" ht="43.5" customHeight="1" thickBot="1">
      <c r="A329" s="21" t="s">
        <v>113</v>
      </c>
      <c r="B329" s="14" t="s">
        <v>561</v>
      </c>
      <c r="C329" s="233" t="s">
        <v>91</v>
      </c>
      <c r="D329" s="233">
        <v>0</v>
      </c>
      <c r="E329" s="234">
        <v>0</v>
      </c>
      <c r="F329" s="234">
        <v>1.1599999999999999</v>
      </c>
      <c r="G329" s="183">
        <v>0</v>
      </c>
      <c r="H329" s="184"/>
      <c r="I329" s="185"/>
      <c r="J329" s="186"/>
      <c r="K329" s="187"/>
      <c r="L329" s="187"/>
      <c r="M329" s="188"/>
    </row>
    <row r="330" spans="1:14" ht="222" customHeight="1" thickBot="1">
      <c r="A330" s="119" t="s">
        <v>88</v>
      </c>
      <c r="B330" s="147" t="s">
        <v>565</v>
      </c>
      <c r="C330" s="148"/>
      <c r="D330" s="148"/>
      <c r="E330" s="148"/>
      <c r="F330" s="148"/>
      <c r="G330" s="216">
        <v>0</v>
      </c>
      <c r="H330" s="202">
        <v>0</v>
      </c>
      <c r="I330" s="180"/>
      <c r="J330" s="181">
        <v>0</v>
      </c>
      <c r="K330" s="200">
        <v>510670</v>
      </c>
      <c r="L330" s="200">
        <v>496987.2</v>
      </c>
      <c r="M330" s="235" t="s">
        <v>597</v>
      </c>
      <c r="N330" s="62"/>
    </row>
    <row r="331" spans="1:14" ht="19.5" customHeight="1" thickBot="1">
      <c r="A331" s="119" t="s">
        <v>89</v>
      </c>
      <c r="B331" s="147" t="s">
        <v>562</v>
      </c>
      <c r="C331" s="148"/>
      <c r="D331" s="148"/>
      <c r="E331" s="148"/>
      <c r="F331" s="148"/>
      <c r="G331" s="216">
        <f>SUM(G332:G333)</f>
        <v>2.0099999999999998</v>
      </c>
      <c r="H331" s="202">
        <v>2</v>
      </c>
      <c r="I331" s="180">
        <f>PRODUCT(1/H331)</f>
        <v>0.5</v>
      </c>
      <c r="J331" s="181">
        <f>SUM(G331*I331)</f>
        <v>1.0049999999999999</v>
      </c>
      <c r="K331" s="200">
        <v>14408</v>
      </c>
      <c r="L331" s="200">
        <v>4387.7</v>
      </c>
      <c r="M331" s="182">
        <f>(L331*J331)/K331</f>
        <v>0.30605486535258186</v>
      </c>
    </row>
    <row r="332" spans="1:14" ht="24.75" customHeight="1">
      <c r="A332" s="22" t="s">
        <v>40</v>
      </c>
      <c r="B332" s="126" t="s">
        <v>563</v>
      </c>
      <c r="C332" s="236" t="s">
        <v>91</v>
      </c>
      <c r="D332" s="236">
        <v>220</v>
      </c>
      <c r="E332" s="84">
        <v>200</v>
      </c>
      <c r="F332" s="84">
        <v>200</v>
      </c>
      <c r="G332" s="173">
        <f>SUM(F332/E332)</f>
        <v>1</v>
      </c>
      <c r="H332" s="174"/>
      <c r="I332" s="79"/>
      <c r="J332" s="176"/>
      <c r="K332" s="45"/>
      <c r="L332" s="45"/>
      <c r="M332" s="177"/>
    </row>
    <row r="333" spans="1:14" ht="26.25" customHeight="1" thickBot="1">
      <c r="A333" s="22" t="s">
        <v>41</v>
      </c>
      <c r="B333" s="14" t="s">
        <v>564</v>
      </c>
      <c r="C333" s="89" t="s">
        <v>91</v>
      </c>
      <c r="D333" s="89">
        <v>100</v>
      </c>
      <c r="E333" s="90">
        <v>100</v>
      </c>
      <c r="F333" s="90">
        <v>101</v>
      </c>
      <c r="G333" s="183">
        <f>SUM(F333/E333)</f>
        <v>1.01</v>
      </c>
      <c r="H333" s="184"/>
      <c r="I333" s="185"/>
      <c r="J333" s="186"/>
      <c r="K333" s="187"/>
      <c r="L333" s="187"/>
      <c r="M333" s="188"/>
    </row>
    <row r="334" spans="1:14" ht="19.5" customHeight="1" thickBot="1">
      <c r="A334" s="119" t="s">
        <v>90</v>
      </c>
      <c r="B334" s="147" t="s">
        <v>566</v>
      </c>
      <c r="C334" s="148"/>
      <c r="D334" s="148"/>
      <c r="E334" s="148"/>
      <c r="F334" s="148"/>
      <c r="G334" s="216">
        <f>SUM(G335:G346)</f>
        <v>13.933333333333334</v>
      </c>
      <c r="H334" s="202">
        <v>12</v>
      </c>
      <c r="I334" s="180">
        <f>PRODUCT(1/H334)</f>
        <v>8.3333333333333329E-2</v>
      </c>
      <c r="J334" s="181">
        <f>SUM(G334*I334)</f>
        <v>1.161111111111111</v>
      </c>
      <c r="K334" s="200">
        <v>760</v>
      </c>
      <c r="L334" s="200">
        <v>760</v>
      </c>
      <c r="M334" s="182">
        <f>(L334*J334)/K334</f>
        <v>1.161111111111111</v>
      </c>
    </row>
    <row r="335" spans="1:14">
      <c r="A335" s="32" t="s">
        <v>42</v>
      </c>
      <c r="B335" s="113" t="s">
        <v>567</v>
      </c>
      <c r="C335" s="105" t="s">
        <v>104</v>
      </c>
      <c r="D335" s="87">
        <v>9</v>
      </c>
      <c r="E335" s="87">
        <v>9</v>
      </c>
      <c r="F335" s="87">
        <v>9</v>
      </c>
      <c r="G335" s="173">
        <f t="shared" ref="G335:G346" si="29">SUM(F335/E335)</f>
        <v>1</v>
      </c>
      <c r="H335" s="174"/>
      <c r="I335" s="175"/>
      <c r="J335" s="176"/>
      <c r="K335" s="45"/>
      <c r="L335" s="45"/>
      <c r="M335" s="177"/>
    </row>
    <row r="336" spans="1:14" ht="41.25" customHeight="1">
      <c r="A336" s="32" t="s">
        <v>568</v>
      </c>
      <c r="B336" s="113" t="s">
        <v>570</v>
      </c>
      <c r="C336" s="91" t="s">
        <v>104</v>
      </c>
      <c r="D336" s="88">
        <v>8</v>
      </c>
      <c r="E336" s="88">
        <v>8</v>
      </c>
      <c r="F336" s="88">
        <v>8</v>
      </c>
      <c r="G336" s="77">
        <f t="shared" si="29"/>
        <v>1</v>
      </c>
      <c r="H336" s="46"/>
      <c r="I336" s="78"/>
      <c r="J336" s="57"/>
      <c r="K336" s="47"/>
      <c r="L336" s="47"/>
      <c r="M336" s="124"/>
    </row>
    <row r="337" spans="1:13" ht="42.75" customHeight="1">
      <c r="A337" s="32" t="s">
        <v>569</v>
      </c>
      <c r="B337" s="113" t="s">
        <v>571</v>
      </c>
      <c r="C337" s="91" t="s">
        <v>104</v>
      </c>
      <c r="D337" s="88">
        <v>1</v>
      </c>
      <c r="E337" s="88">
        <v>1</v>
      </c>
      <c r="F337" s="88">
        <v>1</v>
      </c>
      <c r="G337" s="77">
        <f t="shared" si="29"/>
        <v>1</v>
      </c>
      <c r="H337" s="46"/>
      <c r="I337" s="78"/>
      <c r="J337" s="57"/>
      <c r="K337" s="47"/>
      <c r="L337" s="47"/>
    </row>
    <row r="338" spans="1:13" ht="37.5">
      <c r="A338" s="21" t="s">
        <v>43</v>
      </c>
      <c r="B338" s="118" t="s">
        <v>572</v>
      </c>
      <c r="C338" s="91" t="s">
        <v>104</v>
      </c>
      <c r="D338" s="88">
        <v>9</v>
      </c>
      <c r="E338" s="88">
        <v>9</v>
      </c>
      <c r="F338" s="88">
        <v>9</v>
      </c>
      <c r="G338" s="77">
        <f t="shared" si="29"/>
        <v>1</v>
      </c>
      <c r="H338" s="46"/>
      <c r="I338" s="78"/>
      <c r="J338" s="57"/>
      <c r="K338" s="47"/>
      <c r="L338" s="47"/>
    </row>
    <row r="339" spans="1:13" ht="37.5">
      <c r="A339" s="21" t="s">
        <v>44</v>
      </c>
      <c r="B339" s="118" t="s">
        <v>573</v>
      </c>
      <c r="C339" s="91" t="s">
        <v>91</v>
      </c>
      <c r="D339" s="88">
        <v>0.01</v>
      </c>
      <c r="E339" s="88">
        <v>0.02</v>
      </c>
      <c r="F339" s="88">
        <v>0.02</v>
      </c>
      <c r="G339" s="77">
        <f t="shared" si="29"/>
        <v>1</v>
      </c>
      <c r="H339" s="46"/>
      <c r="I339" s="78"/>
      <c r="J339" s="57"/>
      <c r="K339" s="47"/>
      <c r="L339" s="47"/>
    </row>
    <row r="340" spans="1:13" ht="56.25">
      <c r="A340" s="21" t="s">
        <v>574</v>
      </c>
      <c r="B340" s="118" t="s">
        <v>576</v>
      </c>
      <c r="C340" s="91" t="s">
        <v>91</v>
      </c>
      <c r="D340" s="88">
        <v>0.25</v>
      </c>
      <c r="E340" s="88">
        <v>0.3</v>
      </c>
      <c r="F340" s="88">
        <v>0.34</v>
      </c>
      <c r="G340" s="77">
        <f t="shared" si="29"/>
        <v>1.1333333333333335</v>
      </c>
      <c r="H340" s="46"/>
      <c r="I340" s="78"/>
      <c r="J340" s="57"/>
      <c r="K340" s="47"/>
      <c r="L340" s="47"/>
    </row>
    <row r="341" spans="1:13" ht="56.25">
      <c r="A341" s="21" t="s">
        <v>575</v>
      </c>
      <c r="B341" s="118" t="s">
        <v>577</v>
      </c>
      <c r="C341" s="91" t="s">
        <v>91</v>
      </c>
      <c r="D341" s="88">
        <v>0.01</v>
      </c>
      <c r="E341" s="88">
        <v>0.01</v>
      </c>
      <c r="F341" s="88">
        <v>2.8000000000000001E-2</v>
      </c>
      <c r="G341" s="77">
        <f t="shared" si="29"/>
        <v>2.8</v>
      </c>
      <c r="H341" s="46"/>
      <c r="I341" s="78"/>
      <c r="J341" s="57"/>
      <c r="K341" s="47"/>
      <c r="L341" s="47"/>
    </row>
    <row r="342" spans="1:13" ht="37.5">
      <c r="A342" s="21" t="s">
        <v>45</v>
      </c>
      <c r="B342" s="118" t="s">
        <v>579</v>
      </c>
      <c r="C342" s="91" t="s">
        <v>104</v>
      </c>
      <c r="D342" s="88">
        <v>7</v>
      </c>
      <c r="E342" s="88">
        <v>7</v>
      </c>
      <c r="F342" s="88">
        <v>7</v>
      </c>
      <c r="G342" s="77">
        <f t="shared" si="29"/>
        <v>1</v>
      </c>
      <c r="H342" s="46"/>
      <c r="I342" s="78"/>
      <c r="J342" s="57"/>
      <c r="K342" s="47"/>
      <c r="L342" s="47"/>
    </row>
    <row r="343" spans="1:13" ht="37.5">
      <c r="A343" s="21" t="s">
        <v>578</v>
      </c>
      <c r="B343" s="118" t="s">
        <v>580</v>
      </c>
      <c r="C343" s="91" t="s">
        <v>104</v>
      </c>
      <c r="D343" s="88">
        <v>7</v>
      </c>
      <c r="E343" s="88">
        <v>7</v>
      </c>
      <c r="F343" s="88">
        <v>7</v>
      </c>
      <c r="G343" s="77">
        <f t="shared" si="29"/>
        <v>1</v>
      </c>
      <c r="H343" s="46"/>
      <c r="I343" s="78"/>
      <c r="J343" s="57"/>
      <c r="K343" s="47"/>
      <c r="L343" s="47"/>
    </row>
    <row r="344" spans="1:13" ht="37.5">
      <c r="A344" s="21" t="s">
        <v>581</v>
      </c>
      <c r="B344" s="118" t="s">
        <v>582</v>
      </c>
      <c r="C344" s="91" t="s">
        <v>486</v>
      </c>
      <c r="D344" s="88">
        <v>545.5</v>
      </c>
      <c r="E344" s="88">
        <v>545.5</v>
      </c>
      <c r="F344" s="88">
        <v>545.5</v>
      </c>
      <c r="G344" s="77">
        <f t="shared" si="29"/>
        <v>1</v>
      </c>
      <c r="H344" s="46"/>
      <c r="I344" s="78"/>
      <c r="J344" s="57"/>
      <c r="K344" s="47"/>
      <c r="L344" s="47"/>
    </row>
    <row r="345" spans="1:13" ht="56.25">
      <c r="A345" s="21" t="s">
        <v>583</v>
      </c>
      <c r="B345" s="118" t="s">
        <v>584</v>
      </c>
      <c r="C345" s="91" t="s">
        <v>486</v>
      </c>
      <c r="D345" s="88">
        <v>545.5</v>
      </c>
      <c r="E345" s="88">
        <v>545.5</v>
      </c>
      <c r="F345" s="88">
        <v>545.5</v>
      </c>
      <c r="G345" s="77">
        <f t="shared" si="29"/>
        <v>1</v>
      </c>
      <c r="H345" s="46"/>
      <c r="I345" s="78"/>
      <c r="J345" s="57"/>
      <c r="K345" s="47"/>
      <c r="L345" s="47"/>
    </row>
    <row r="346" spans="1:13" ht="38.25" customHeight="1">
      <c r="A346" s="21" t="s">
        <v>585</v>
      </c>
      <c r="B346" s="118" t="s">
        <v>586</v>
      </c>
      <c r="C346" s="91" t="s">
        <v>104</v>
      </c>
      <c r="D346" s="88">
        <v>9</v>
      </c>
      <c r="E346" s="88">
        <v>9</v>
      </c>
      <c r="F346" s="88">
        <v>9</v>
      </c>
      <c r="G346" s="77">
        <f t="shared" si="29"/>
        <v>1</v>
      </c>
      <c r="H346" s="46"/>
      <c r="I346" s="78"/>
      <c r="J346" s="57"/>
      <c r="K346" s="47"/>
      <c r="L346" s="47"/>
    </row>
    <row r="347" spans="1:13">
      <c r="M347" s="136"/>
    </row>
    <row r="348" spans="1:13">
      <c r="G348" s="137"/>
      <c r="H348" s="138"/>
      <c r="I348" s="139"/>
      <c r="J348" s="140"/>
      <c r="K348" s="114"/>
      <c r="L348" s="114"/>
      <c r="M348" s="136"/>
    </row>
    <row r="349" spans="1:13">
      <c r="H349" s="141"/>
      <c r="L349" s="142"/>
      <c r="M349" s="136"/>
    </row>
    <row r="350" spans="1:13">
      <c r="M350" s="136"/>
    </row>
    <row r="351" spans="1:13">
      <c r="M351" s="136"/>
    </row>
    <row r="352" spans="1:13">
      <c r="M352" s="136"/>
    </row>
    <row r="353" spans="13:13">
      <c r="M353" s="136"/>
    </row>
    <row r="354" spans="13:13">
      <c r="M354" s="136"/>
    </row>
    <row r="355" spans="13:13">
      <c r="M355" s="136"/>
    </row>
    <row r="356" spans="13:13">
      <c r="M356" s="136"/>
    </row>
    <row r="357" spans="13:13">
      <c r="M357" s="136"/>
    </row>
    <row r="358" spans="13:13">
      <c r="M358" s="136"/>
    </row>
    <row r="359" spans="13:13">
      <c r="M359" s="136"/>
    </row>
    <row r="360" spans="13:13">
      <c r="M360" s="136"/>
    </row>
    <row r="361" spans="13:13">
      <c r="M361" s="136"/>
    </row>
    <row r="362" spans="13:13">
      <c r="M362" s="136"/>
    </row>
    <row r="363" spans="13:13">
      <c r="M363" s="136"/>
    </row>
    <row r="364" spans="13:13">
      <c r="M364" s="136"/>
    </row>
    <row r="365" spans="13:13">
      <c r="M365" s="136"/>
    </row>
    <row r="366" spans="13:13">
      <c r="M366" s="136"/>
    </row>
    <row r="367" spans="13:13">
      <c r="M367" s="136"/>
    </row>
    <row r="368" spans="13:13">
      <c r="M368" s="136"/>
    </row>
    <row r="369" spans="13:13">
      <c r="M369" s="136"/>
    </row>
    <row r="370" spans="13:13">
      <c r="M370" s="136"/>
    </row>
    <row r="371" spans="13:13">
      <c r="M371" s="136"/>
    </row>
    <row r="372" spans="13:13">
      <c r="M372" s="136"/>
    </row>
    <row r="373" spans="13:13">
      <c r="M373" s="136"/>
    </row>
    <row r="374" spans="13:13">
      <c r="M374" s="136"/>
    </row>
    <row r="375" spans="13:13">
      <c r="M375" s="136"/>
    </row>
    <row r="376" spans="13:13">
      <c r="M376" s="136"/>
    </row>
    <row r="377" spans="13:13">
      <c r="M377" s="136"/>
    </row>
    <row r="378" spans="13:13">
      <c r="M378" s="136"/>
    </row>
    <row r="379" spans="13:13">
      <c r="M379" s="136"/>
    </row>
    <row r="380" spans="13:13">
      <c r="M380" s="136"/>
    </row>
    <row r="381" spans="13:13">
      <c r="M381" s="136"/>
    </row>
    <row r="382" spans="13:13">
      <c r="M382" s="136"/>
    </row>
    <row r="383" spans="13:13">
      <c r="M383" s="136"/>
    </row>
    <row r="384" spans="13:13">
      <c r="M384" s="136"/>
    </row>
    <row r="385" spans="13:13">
      <c r="M385" s="136"/>
    </row>
    <row r="386" spans="13:13">
      <c r="M386" s="136"/>
    </row>
    <row r="387" spans="13:13">
      <c r="M387" s="136"/>
    </row>
    <row r="388" spans="13:13">
      <c r="M388" s="136"/>
    </row>
    <row r="389" spans="13:13">
      <c r="M389" s="136"/>
    </row>
    <row r="390" spans="13:13">
      <c r="M390" s="136"/>
    </row>
    <row r="391" spans="13:13">
      <c r="M391" s="136"/>
    </row>
    <row r="392" spans="13:13">
      <c r="M392" s="136"/>
    </row>
    <row r="393" spans="13:13">
      <c r="M393" s="136"/>
    </row>
    <row r="394" spans="13:13">
      <c r="M394" s="136"/>
    </row>
    <row r="395" spans="13:13">
      <c r="M395" s="136"/>
    </row>
    <row r="396" spans="13:13">
      <c r="M396" s="136"/>
    </row>
    <row r="397" spans="13:13">
      <c r="M397" s="136"/>
    </row>
    <row r="398" spans="13:13">
      <c r="M398" s="136"/>
    </row>
    <row r="399" spans="13:13">
      <c r="M399" s="136"/>
    </row>
    <row r="400" spans="13:13">
      <c r="M400" s="136"/>
    </row>
    <row r="401" spans="13:13">
      <c r="M401" s="136"/>
    </row>
    <row r="402" spans="13:13">
      <c r="M402" s="136"/>
    </row>
    <row r="403" spans="13:13">
      <c r="M403" s="136"/>
    </row>
    <row r="404" spans="13:13">
      <c r="M404" s="136"/>
    </row>
    <row r="405" spans="13:13">
      <c r="M405" s="136"/>
    </row>
    <row r="406" spans="13:13">
      <c r="M406" s="136"/>
    </row>
    <row r="407" spans="13:13">
      <c r="M407" s="136"/>
    </row>
    <row r="408" spans="13:13">
      <c r="M408" s="136"/>
    </row>
    <row r="409" spans="13:13">
      <c r="M409" s="136"/>
    </row>
    <row r="410" spans="13:13">
      <c r="M410" s="136"/>
    </row>
    <row r="411" spans="13:13">
      <c r="M411" s="136"/>
    </row>
    <row r="412" spans="13:13">
      <c r="M412" s="136"/>
    </row>
    <row r="413" spans="13:13">
      <c r="M413" s="136"/>
    </row>
    <row r="414" spans="13:13">
      <c r="M414" s="136"/>
    </row>
    <row r="415" spans="13:13">
      <c r="M415" s="136"/>
    </row>
    <row r="416" spans="13:13">
      <c r="M416" s="136"/>
    </row>
    <row r="417" spans="13:13">
      <c r="M417" s="136"/>
    </row>
    <row r="418" spans="13:13">
      <c r="M418" s="136"/>
    </row>
    <row r="419" spans="13:13">
      <c r="M419" s="136"/>
    </row>
    <row r="420" spans="13:13">
      <c r="M420" s="136"/>
    </row>
    <row r="421" spans="13:13">
      <c r="M421" s="136"/>
    </row>
    <row r="422" spans="13:13">
      <c r="M422" s="136"/>
    </row>
    <row r="423" spans="13:13">
      <c r="M423" s="136"/>
    </row>
    <row r="424" spans="13:13">
      <c r="M424" s="136"/>
    </row>
    <row r="425" spans="13:13">
      <c r="M425" s="136"/>
    </row>
    <row r="426" spans="13:13">
      <c r="M426" s="136"/>
    </row>
    <row r="427" spans="13:13">
      <c r="M427" s="136"/>
    </row>
    <row r="428" spans="13:13">
      <c r="M428" s="136"/>
    </row>
    <row r="429" spans="13:13">
      <c r="M429" s="136"/>
    </row>
    <row r="430" spans="13:13">
      <c r="M430" s="136"/>
    </row>
    <row r="431" spans="13:13">
      <c r="M431" s="136"/>
    </row>
    <row r="432" spans="13:13">
      <c r="M432" s="136"/>
    </row>
    <row r="433" spans="13:13">
      <c r="M433" s="136"/>
    </row>
    <row r="434" spans="13:13">
      <c r="M434" s="136"/>
    </row>
    <row r="435" spans="13:13">
      <c r="M435" s="136"/>
    </row>
    <row r="436" spans="13:13">
      <c r="M436" s="136"/>
    </row>
    <row r="437" spans="13:13">
      <c r="M437" s="136"/>
    </row>
    <row r="438" spans="13:13">
      <c r="M438" s="136"/>
    </row>
    <row r="439" spans="13:13">
      <c r="M439" s="136"/>
    </row>
    <row r="440" spans="13:13">
      <c r="M440" s="136"/>
    </row>
    <row r="441" spans="13:13">
      <c r="M441" s="45"/>
    </row>
  </sheetData>
  <mergeCells count="40">
    <mergeCell ref="B325:F325"/>
    <mergeCell ref="B330:F330"/>
    <mergeCell ref="B331:F331"/>
    <mergeCell ref="B334:F334"/>
    <mergeCell ref="B276:F276"/>
    <mergeCell ref="B301:F301"/>
    <mergeCell ref="B302:F302"/>
    <mergeCell ref="B308:F308"/>
    <mergeCell ref="B321:F321"/>
    <mergeCell ref="B260:F260"/>
    <mergeCell ref="B263:F263"/>
    <mergeCell ref="B265:F265"/>
    <mergeCell ref="B270:F270"/>
    <mergeCell ref="B271:F271"/>
    <mergeCell ref="B225:F225"/>
    <mergeCell ref="B243:F243"/>
    <mergeCell ref="B244:F244"/>
    <mergeCell ref="B253:F253"/>
    <mergeCell ref="B257:F257"/>
    <mergeCell ref="B146:F146"/>
    <mergeCell ref="B147:F147"/>
    <mergeCell ref="B150:F150"/>
    <mergeCell ref="B153:F153"/>
    <mergeCell ref="B190:F190"/>
    <mergeCell ref="B3:F3"/>
    <mergeCell ref="B4:F4"/>
    <mergeCell ref="B16:F16"/>
    <mergeCell ref="B41:F41"/>
    <mergeCell ref="B51:F51"/>
    <mergeCell ref="A1:M1"/>
    <mergeCell ref="M265:M269"/>
    <mergeCell ref="M100:M103"/>
    <mergeCell ref="B71:F71"/>
    <mergeCell ref="B72:F72"/>
    <mergeCell ref="B87:F87"/>
    <mergeCell ref="B89:F89"/>
    <mergeCell ref="B100:F100"/>
    <mergeCell ref="B104:F104"/>
    <mergeCell ref="B125:F125"/>
    <mergeCell ref="B145:F145"/>
  </mergeCells>
  <pageMargins left="0.43307086614173229" right="0" top="0" bottom="0" header="0" footer="0"/>
  <pageSetup paperSize="9" scale="37" fitToHeight="13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2020-07-03T12:25:16Z</dcterms:modified>
</cp:coreProperties>
</file>